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'Лист1'!$A$6:$AG$83</definedName>
  </definedNames>
  <calcPr fullCalcOnLoad="1"/>
</workbook>
</file>

<file path=xl/sharedStrings.xml><?xml version="1.0" encoding="utf-8"?>
<sst xmlns="http://schemas.openxmlformats.org/spreadsheetml/2006/main" count="732" uniqueCount="197">
  <si>
    <t>Итого:</t>
  </si>
  <si>
    <t>Реестр Госконтрактов.</t>
  </si>
  <si>
    <t>Отчитывающаяся организация:</t>
  </si>
  <si>
    <t>Номер реестровой записи</t>
  </si>
  <si>
    <t>Номер изменения</t>
  </si>
  <si>
    <t>Дата последнего изменения записи</t>
  </si>
  <si>
    <t>Заказчик</t>
  </si>
  <si>
    <t>Источник финансирования конрактов</t>
  </si>
  <si>
    <t>Способ размещения заказа</t>
  </si>
  <si>
    <t>Номер извещения о проведении торгов</t>
  </si>
  <si>
    <t>Дата проведения аукциона (подведения итогов конкурса или итогов запроса котировок или итогов торгов на товарной бирже)</t>
  </si>
  <si>
    <t>Реквизиты документа, подтверждающего основание заключения контракта</t>
  </si>
  <si>
    <t>Контракт</t>
  </si>
  <si>
    <t>Предмет контракта</t>
  </si>
  <si>
    <t>Информация о поставщиках (исполнителях, подрядчиках) по контракту</t>
  </si>
  <si>
    <t>Дата исполнения контракта</t>
  </si>
  <si>
    <t>Прекращения действия контракта</t>
  </si>
  <si>
    <t>Наименование</t>
  </si>
  <si>
    <t>ИНН</t>
  </si>
  <si>
    <t>КПП</t>
  </si>
  <si>
    <t>Дата</t>
  </si>
  <si>
    <t>Номер</t>
  </si>
  <si>
    <t>Наименование товаров, работ, услуг</t>
  </si>
  <si>
    <t>Код продукции по ОКП</t>
  </si>
  <si>
    <t>Единица измерения по ОКЕИ</t>
  </si>
  <si>
    <t>Цена за единицу, рублей</t>
  </si>
  <si>
    <t>Количество</t>
  </si>
  <si>
    <t>Сумма, рублей</t>
  </si>
  <si>
    <t>Наименование юридического лица (ф.и.о. физического лица)</t>
  </si>
  <si>
    <t>Место нахождения  (место жительства)</t>
  </si>
  <si>
    <t>Статус</t>
  </si>
  <si>
    <t>Телефон (Факс)</t>
  </si>
  <si>
    <t>По контракту</t>
  </si>
  <si>
    <t>Фактически</t>
  </si>
  <si>
    <t>Фактически оплачено заказчиком, рублей</t>
  </si>
  <si>
    <t>Основание и причина</t>
  </si>
  <si>
    <t>0100107000013</t>
  </si>
  <si>
    <t>1</t>
  </si>
  <si>
    <t>380801001</t>
  </si>
  <si>
    <t/>
  </si>
  <si>
    <t>Итого по контракту:</t>
  </si>
  <si>
    <t>0100107000025</t>
  </si>
  <si>
    <t>2</t>
  </si>
  <si>
    <t>Запрос котировок</t>
  </si>
  <si>
    <t>шт</t>
  </si>
  <si>
    <t>0100107000026</t>
  </si>
  <si>
    <t>3</t>
  </si>
  <si>
    <t>Открытый конкурс</t>
  </si>
  <si>
    <t>Администрация МО Мамско-Чуйского района</t>
  </si>
  <si>
    <t>0100107000001</t>
  </si>
  <si>
    <t>0100107000002</t>
  </si>
  <si>
    <t>Администрация Мамско-Чуйского района</t>
  </si>
  <si>
    <t>3833001300</t>
  </si>
  <si>
    <t>0100107000003</t>
  </si>
  <si>
    <t>0100107000004</t>
  </si>
  <si>
    <t>0100107000005</t>
  </si>
  <si>
    <t>0100107000006</t>
  </si>
  <si>
    <t>0100107000007</t>
  </si>
  <si>
    <t>0100107000008</t>
  </si>
  <si>
    <t>0100107000009</t>
  </si>
  <si>
    <t>0100107000010</t>
  </si>
  <si>
    <t>0100107000011</t>
  </si>
  <si>
    <t>0100107000012</t>
  </si>
  <si>
    <t>0100107000014</t>
  </si>
  <si>
    <t>0100107000015</t>
  </si>
  <si>
    <t>0100107000016</t>
  </si>
  <si>
    <t>0100107000017</t>
  </si>
  <si>
    <t>0100107000018</t>
  </si>
  <si>
    <t>0100107000019</t>
  </si>
  <si>
    <t>0100107000020</t>
  </si>
  <si>
    <t>0100107000021</t>
  </si>
  <si>
    <t>0100107000022</t>
  </si>
  <si>
    <t>0100107000023</t>
  </si>
  <si>
    <t>0100107000024</t>
  </si>
  <si>
    <t>0100107000027</t>
  </si>
  <si>
    <t>0100107000028</t>
  </si>
  <si>
    <t>0100107000029</t>
  </si>
  <si>
    <t>0100107000030</t>
  </si>
  <si>
    <t>Всего документов: 30</t>
  </si>
  <si>
    <t>Уголь месторождения Джибарики-Хая</t>
  </si>
  <si>
    <t>Внутрирайонные перевозки угля до пгт. Луговского</t>
  </si>
  <si>
    <t>т</t>
  </si>
  <si>
    <t>Полное выполнение контракта</t>
  </si>
  <si>
    <t>Внутрирайонные перевозки угля до пгт. Согдиондона</t>
  </si>
  <si>
    <t>4</t>
  </si>
  <si>
    <t>МУП "Теплоэнерго" Мамско-Чуйского района</t>
  </si>
  <si>
    <t>3833002054</t>
  </si>
  <si>
    <t>380201001</t>
  </si>
  <si>
    <t>666811, Иркутская обл, Мама п, ул. Октябрьская, 23</t>
  </si>
  <si>
    <t>5</t>
  </si>
  <si>
    <t>Внутрирайонные перевозки угля до пгт. Горно-Чуйского</t>
  </si>
  <si>
    <t>Протокол оценки и сопоставления заявок №3</t>
  </si>
  <si>
    <t>Продукты питания</t>
  </si>
  <si>
    <t>Протокол рассмотрения и оценки котировочных заявок</t>
  </si>
  <si>
    <t>Получатель</t>
  </si>
  <si>
    <t>ОО</t>
  </si>
  <si>
    <t>6</t>
  </si>
  <si>
    <t>7</t>
  </si>
  <si>
    <t>8</t>
  </si>
  <si>
    <t>9</t>
  </si>
  <si>
    <t>10</t>
  </si>
  <si>
    <t>11</t>
  </si>
  <si>
    <t>12</t>
  </si>
  <si>
    <t>13</t>
  </si>
  <si>
    <t>Бензин А-80</t>
  </si>
  <si>
    <t>Топливо дизельное марки "З"</t>
  </si>
  <si>
    <t>Топливо самолетное ТС-1</t>
  </si>
  <si>
    <t>Масло МС-20СП</t>
  </si>
  <si>
    <t>Масло М10ДМ</t>
  </si>
  <si>
    <t>Масло ВМГЗ</t>
  </si>
  <si>
    <t>Масло И-40А</t>
  </si>
  <si>
    <t>Протокол оценки и сопоставления заявок №2</t>
  </si>
  <si>
    <t>ЗАО "НафтаСиб-Иркутск"</t>
  </si>
  <si>
    <t>664007, г.Иркутск, ул. Декабрьских Событий, 57</t>
  </si>
  <si>
    <t>(3952)      25-20-02</t>
  </si>
  <si>
    <t>3809020990</t>
  </si>
  <si>
    <t>14</t>
  </si>
  <si>
    <t>15</t>
  </si>
  <si>
    <t>16</t>
  </si>
  <si>
    <t>ЛПХ Бударная Н.Д.</t>
  </si>
  <si>
    <t>2007-2008</t>
  </si>
  <si>
    <t>17</t>
  </si>
  <si>
    <t>18</t>
  </si>
  <si>
    <t>19</t>
  </si>
  <si>
    <t>20</t>
  </si>
  <si>
    <t>21</t>
  </si>
  <si>
    <t>Оборудование для оснащения выездной бригады</t>
  </si>
  <si>
    <t>ООО "Азия Сиб"</t>
  </si>
  <si>
    <t>22</t>
  </si>
  <si>
    <t>23</t>
  </si>
  <si>
    <t>ЗАО "Экс-Мар"</t>
  </si>
  <si>
    <t>ООО "Сибирский успех"</t>
  </si>
  <si>
    <t>24</t>
  </si>
  <si>
    <t>25</t>
  </si>
  <si>
    <t>26</t>
  </si>
  <si>
    <t>27</t>
  </si>
  <si>
    <t>28</t>
  </si>
  <si>
    <t>29</t>
  </si>
  <si>
    <t>30</t>
  </si>
  <si>
    <t>Ремонт ЖКХ Горно-Чуйский - теплосети и монтаж дымовой трубы</t>
  </si>
  <si>
    <t>Ремонт ЖКХ Согдиондон - теплосети</t>
  </si>
  <si>
    <t>Ремонт ЖКХ Луговский - теплосети и монтаж дымовой трубы</t>
  </si>
  <si>
    <t>Ремонт ЖКХ Витимский - теплосети</t>
  </si>
  <si>
    <t>Ремонт ЖКХ Мама - теплосети</t>
  </si>
  <si>
    <t>3808133575</t>
  </si>
  <si>
    <t>Бюджет Мамского муниципального образования</t>
  </si>
  <si>
    <t>Бюджет Витимского муниципального образования</t>
  </si>
  <si>
    <t>Бюджет Луговского муниципального образования</t>
  </si>
  <si>
    <t>Бюджет Согдиондонского муниципального образования</t>
  </si>
  <si>
    <t>Бюджет Горно-Чуйского муниципального образования</t>
  </si>
  <si>
    <t>Ремонт ЖКХ Мама - котельная "Школьная"</t>
  </si>
  <si>
    <t>666811, Иркутская обл, Мама п, ул. Связи, 51</t>
  </si>
  <si>
    <t>Картофель</t>
  </si>
  <si>
    <t>Капуста</t>
  </si>
  <si>
    <t>Свекла</t>
  </si>
  <si>
    <t>Морковь</t>
  </si>
  <si>
    <t>ДОУ ДС "Родничок", ДОУ ДС "Теремок", МУЗ "ЦРБ", МОУ "МСООШ"</t>
  </si>
  <si>
    <t>МУЗ "ЦРБ"</t>
  </si>
  <si>
    <t>МОУ "МСООШ"</t>
  </si>
  <si>
    <t>кг</t>
  </si>
  <si>
    <t>Бюджет Мамско-Чуйского района</t>
  </si>
  <si>
    <t>Катер КС-110-32</t>
  </si>
  <si>
    <t>ОАО "Костромской судомеханический завод"</t>
  </si>
  <si>
    <t>156004, г.Кострома, ул. Береговая, 45</t>
  </si>
  <si>
    <t>4401007314</t>
  </si>
  <si>
    <t>440101001</t>
  </si>
  <si>
    <t>ООО "Осетровская судоходная компания"</t>
  </si>
  <si>
    <t>664007, г.Иркутск, ул. Декабрьских Событий, 125, оф.400А</t>
  </si>
  <si>
    <t>3818013862</t>
  </si>
  <si>
    <t>Уголь ДКОМ 13 Черемховский</t>
  </si>
  <si>
    <t>Областной бюджет, программа "Соц. развитие села до 2010 года"</t>
  </si>
  <si>
    <t>Оборудование для оснащения выездной бригады - Портативный цифровой УЗИ сканер SonoScape SSI-600</t>
  </si>
  <si>
    <t>664007, г.Иркутск, ул. Фридриха Энгельса, 5А</t>
  </si>
  <si>
    <t>3808113160</t>
  </si>
  <si>
    <t>3833001251</t>
  </si>
  <si>
    <t>Оборудование для оснащения выездной бригады - колонофиброскоп</t>
  </si>
  <si>
    <t>Оборудование для оснащения выездной бригады - аппарат для дачи наркоза</t>
  </si>
  <si>
    <t>Оборудование для оснащения выездной бригады - автомобиль УАЗ-22069</t>
  </si>
  <si>
    <t>Закуп у единственного поставщика</t>
  </si>
  <si>
    <t>ООО "Арлан-Сибирь"</t>
  </si>
  <si>
    <t>664043, г.Иркутск, ул. Аргунова, 2</t>
  </si>
  <si>
    <t>3812074481</t>
  </si>
  <si>
    <t>381201001</t>
  </si>
  <si>
    <t>664007, г.Иркутск, ул. Урицкого, 88</t>
  </si>
  <si>
    <t>3814006543</t>
  </si>
  <si>
    <t>664007, г.Иркутск, ул. Урицкого, 4Б</t>
  </si>
  <si>
    <t>3808051386</t>
  </si>
  <si>
    <t>0100107000031</t>
  </si>
  <si>
    <t>0100107000032</t>
  </si>
  <si>
    <t>0100107000033</t>
  </si>
  <si>
    <t>ИП Скябас В.А.</t>
  </si>
  <si>
    <t>666811, Иркутская обл, Мама п, ул. Заручейная, 2-1</t>
  </si>
  <si>
    <t>383300016239</t>
  </si>
  <si>
    <t>---</t>
  </si>
  <si>
    <t>(39569)                2-13-97</t>
  </si>
  <si>
    <t>ОАО "ОблЖилКомХоз"</t>
  </si>
  <si>
    <t>664035, Иркутск г, Сурнова ул, 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</si>
</sst>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8">
    <font>
      <sz val="10"/>
      <name val="Arial Cyr"/>
      <family val="0"/>
    </font>
    <font>
      <b/>
      <sz val="8.5"/>
      <name val="MS Sans Serif"/>
      <family val="2"/>
    </font>
    <font>
      <sz val="8.5"/>
      <name val="MS Sans Serif"/>
      <family val="2"/>
    </font>
    <font>
      <b/>
      <sz val="12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4" fontId="1" fillId="0" borderId="8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125" style="5" customWidth="1"/>
    <col min="2" max="2" width="10.875" style="5" customWidth="1"/>
    <col min="3" max="3" width="11.375" style="5" customWidth="1"/>
    <col min="4" max="4" width="14.00390625" style="5" customWidth="1"/>
    <col min="5" max="5" width="10.625" style="5" customWidth="1"/>
    <col min="6" max="6" width="9.75390625" style="5" customWidth="1"/>
    <col min="7" max="7" width="14.625" style="5" customWidth="1"/>
    <col min="8" max="9" width="9.75390625" style="5" customWidth="1"/>
    <col min="10" max="10" width="15.125" style="5" customWidth="1"/>
    <col min="11" max="11" width="12.625" style="5" customWidth="1"/>
    <col min="12" max="12" width="11.75390625" style="5" customWidth="1"/>
    <col min="13" max="13" width="12.75390625" style="5" customWidth="1"/>
    <col min="14" max="14" width="11.75390625" style="5" customWidth="1"/>
    <col min="15" max="16" width="9.125" style="5" customWidth="1"/>
    <col min="17" max="17" width="20.75390625" style="5" customWidth="1"/>
    <col min="18" max="18" width="10.00390625" style="5" customWidth="1"/>
    <col min="19" max="19" width="10.25390625" style="5" customWidth="1"/>
    <col min="20" max="20" width="10.875" style="5" bestFit="1" customWidth="1"/>
    <col min="21" max="21" width="11.125" style="5" customWidth="1"/>
    <col min="22" max="22" width="15.625" style="5" customWidth="1"/>
    <col min="23" max="23" width="15.75390625" style="5" customWidth="1"/>
    <col min="24" max="24" width="13.25390625" style="5" customWidth="1"/>
    <col min="25" max="25" width="10.625" style="5" customWidth="1"/>
    <col min="26" max="28" width="9.125" style="5" customWidth="1"/>
    <col min="29" max="29" width="10.625" style="5" customWidth="1"/>
    <col min="30" max="30" width="11.75390625" style="5" customWidth="1"/>
    <col min="31" max="31" width="14.125" style="5" bestFit="1" customWidth="1"/>
    <col min="32" max="32" width="9.125" style="5" customWidth="1"/>
    <col min="33" max="33" width="11.875" style="5" customWidth="1"/>
    <col min="34" max="16384" width="9.125" style="5" customWidth="1"/>
  </cols>
  <sheetData>
    <row r="1" spans="1:33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5.75">
      <c r="A2" s="6"/>
      <c r="B2" s="6"/>
      <c r="C2" s="6"/>
      <c r="D2" s="27" t="s">
        <v>1</v>
      </c>
      <c r="E2" s="27"/>
      <c r="F2" s="27"/>
      <c r="G2" s="27"/>
      <c r="H2" s="27"/>
      <c r="I2" s="27"/>
      <c r="J2" s="27"/>
      <c r="K2" s="2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3.5" thickBot="1">
      <c r="A4" s="28" t="s">
        <v>2</v>
      </c>
      <c r="B4" s="28"/>
      <c r="C4" s="28"/>
      <c r="D4" s="28" t="s">
        <v>48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1:33" ht="27" customHeight="1">
      <c r="A5" s="29" t="s">
        <v>3</v>
      </c>
      <c r="B5" s="24" t="s">
        <v>4</v>
      </c>
      <c r="C5" s="24" t="s">
        <v>5</v>
      </c>
      <c r="D5" s="24" t="s">
        <v>6</v>
      </c>
      <c r="E5" s="24"/>
      <c r="F5" s="24"/>
      <c r="G5" s="31" t="s">
        <v>94</v>
      </c>
      <c r="H5" s="32"/>
      <c r="I5" s="33"/>
      <c r="J5" s="24" t="s">
        <v>7</v>
      </c>
      <c r="K5" s="24" t="s">
        <v>8</v>
      </c>
      <c r="L5" s="24" t="s">
        <v>9</v>
      </c>
      <c r="M5" s="24" t="s">
        <v>10</v>
      </c>
      <c r="N5" s="24" t="s">
        <v>11</v>
      </c>
      <c r="O5" s="24" t="s">
        <v>12</v>
      </c>
      <c r="P5" s="24"/>
      <c r="Q5" s="24" t="s">
        <v>13</v>
      </c>
      <c r="R5" s="24"/>
      <c r="S5" s="24"/>
      <c r="T5" s="24"/>
      <c r="U5" s="24"/>
      <c r="V5" s="24"/>
      <c r="W5" s="24" t="s">
        <v>14</v>
      </c>
      <c r="X5" s="24"/>
      <c r="Y5" s="24"/>
      <c r="Z5" s="24"/>
      <c r="AA5" s="24"/>
      <c r="AB5" s="24"/>
      <c r="AC5" s="24" t="s">
        <v>15</v>
      </c>
      <c r="AD5" s="24"/>
      <c r="AE5" s="24" t="s">
        <v>16</v>
      </c>
      <c r="AF5" s="24"/>
      <c r="AG5" s="25"/>
    </row>
    <row r="6" spans="1:33" ht="138.75" customHeight="1" thickBot="1">
      <c r="A6" s="30"/>
      <c r="B6" s="26"/>
      <c r="C6" s="26"/>
      <c r="D6" s="7" t="s">
        <v>17</v>
      </c>
      <c r="E6" s="7" t="s">
        <v>18</v>
      </c>
      <c r="F6" s="7" t="s">
        <v>19</v>
      </c>
      <c r="G6" s="7" t="s">
        <v>17</v>
      </c>
      <c r="H6" s="7" t="s">
        <v>18</v>
      </c>
      <c r="I6" s="7" t="s">
        <v>19</v>
      </c>
      <c r="J6" s="26"/>
      <c r="K6" s="26"/>
      <c r="L6" s="26"/>
      <c r="M6" s="26"/>
      <c r="N6" s="26"/>
      <c r="O6" s="7" t="s">
        <v>20</v>
      </c>
      <c r="P6" s="7" t="s">
        <v>21</v>
      </c>
      <c r="Q6" s="7" t="s">
        <v>22</v>
      </c>
      <c r="R6" s="7" t="s">
        <v>23</v>
      </c>
      <c r="S6" s="7" t="s">
        <v>24</v>
      </c>
      <c r="T6" s="7" t="s">
        <v>25</v>
      </c>
      <c r="U6" s="7" t="s">
        <v>26</v>
      </c>
      <c r="V6" s="7" t="s">
        <v>27</v>
      </c>
      <c r="W6" s="7" t="s">
        <v>28</v>
      </c>
      <c r="X6" s="7" t="s">
        <v>29</v>
      </c>
      <c r="Y6" s="7" t="s">
        <v>18</v>
      </c>
      <c r="Z6" s="7" t="s">
        <v>19</v>
      </c>
      <c r="AA6" s="7" t="s">
        <v>30</v>
      </c>
      <c r="AB6" s="7" t="s">
        <v>31</v>
      </c>
      <c r="AC6" s="7" t="s">
        <v>32</v>
      </c>
      <c r="AD6" s="7" t="s">
        <v>33</v>
      </c>
      <c r="AE6" s="7" t="s">
        <v>34</v>
      </c>
      <c r="AF6" s="7" t="s">
        <v>20</v>
      </c>
      <c r="AG6" s="8" t="s">
        <v>35</v>
      </c>
    </row>
    <row r="7" spans="1:3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/>
      <c r="H7" s="10"/>
      <c r="I7" s="10"/>
      <c r="J7" s="10">
        <v>7</v>
      </c>
      <c r="K7" s="10">
        <v>8</v>
      </c>
      <c r="L7" s="10">
        <v>9</v>
      </c>
      <c r="M7" s="10">
        <v>10</v>
      </c>
      <c r="N7" s="10">
        <v>11</v>
      </c>
      <c r="O7" s="10">
        <v>12</v>
      </c>
      <c r="P7" s="10">
        <v>13</v>
      </c>
      <c r="Q7" s="10">
        <v>14</v>
      </c>
      <c r="R7" s="10">
        <v>15</v>
      </c>
      <c r="S7" s="10">
        <v>16</v>
      </c>
      <c r="T7" s="10">
        <v>17</v>
      </c>
      <c r="U7" s="10">
        <v>18</v>
      </c>
      <c r="V7" s="10">
        <v>19</v>
      </c>
      <c r="W7" s="10">
        <v>20</v>
      </c>
      <c r="X7" s="10">
        <v>21</v>
      </c>
      <c r="Y7" s="10">
        <v>22</v>
      </c>
      <c r="Z7" s="10">
        <v>23</v>
      </c>
      <c r="AA7" s="10">
        <v>24</v>
      </c>
      <c r="AB7" s="10">
        <v>25</v>
      </c>
      <c r="AC7" s="10">
        <v>26</v>
      </c>
      <c r="AD7" s="10">
        <v>27</v>
      </c>
      <c r="AE7" s="10">
        <v>28</v>
      </c>
      <c r="AF7" s="10">
        <v>29</v>
      </c>
      <c r="AG7" s="11">
        <v>30</v>
      </c>
    </row>
    <row r="8" spans="1:33" ht="42.75" thickBot="1">
      <c r="A8" s="1" t="s">
        <v>49</v>
      </c>
      <c r="B8" s="1" t="s">
        <v>37</v>
      </c>
      <c r="C8" s="12"/>
      <c r="D8" s="2" t="s">
        <v>51</v>
      </c>
      <c r="E8" s="1" t="s">
        <v>52</v>
      </c>
      <c r="F8" s="1"/>
      <c r="G8" s="2" t="s">
        <v>85</v>
      </c>
      <c r="H8" s="3" t="s">
        <v>86</v>
      </c>
      <c r="I8" s="3" t="s">
        <v>87</v>
      </c>
      <c r="J8" s="1" t="s">
        <v>39</v>
      </c>
      <c r="K8" s="1" t="s">
        <v>47</v>
      </c>
      <c r="L8" s="1" t="s">
        <v>39</v>
      </c>
      <c r="M8" s="1" t="s">
        <v>39</v>
      </c>
      <c r="N8" s="2" t="s">
        <v>91</v>
      </c>
      <c r="O8" s="12">
        <v>39234</v>
      </c>
      <c r="P8" s="1" t="s">
        <v>37</v>
      </c>
      <c r="Q8" s="2" t="s">
        <v>169</v>
      </c>
      <c r="R8" s="1" t="s">
        <v>39</v>
      </c>
      <c r="S8" s="1" t="s">
        <v>81</v>
      </c>
      <c r="T8" s="13">
        <v>2285</v>
      </c>
      <c r="U8" s="14">
        <v>34500</v>
      </c>
      <c r="V8" s="13">
        <f>U8*T8</f>
        <v>78832500</v>
      </c>
      <c r="W8" s="2" t="s">
        <v>195</v>
      </c>
      <c r="X8" s="2" t="s">
        <v>196</v>
      </c>
      <c r="Y8" s="1" t="s">
        <v>144</v>
      </c>
      <c r="Z8" s="1" t="s">
        <v>38</v>
      </c>
      <c r="AA8" s="1"/>
      <c r="AB8" s="1"/>
      <c r="AC8" s="12">
        <v>39326</v>
      </c>
      <c r="AD8" s="12">
        <v>39319</v>
      </c>
      <c r="AE8" s="13">
        <f>39416250+37778678.01</f>
        <v>77194928.00999999</v>
      </c>
      <c r="AF8" s="12"/>
      <c r="AG8" s="1" t="s">
        <v>82</v>
      </c>
    </row>
    <row r="9" spans="1:33" ht="12.75" customHeight="1" thickBot="1">
      <c r="A9" s="21" t="s">
        <v>40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15">
        <f>SUM(V8)</f>
        <v>78832500</v>
      </c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53.25" thickBot="1">
      <c r="A10" s="1" t="s">
        <v>50</v>
      </c>
      <c r="B10" s="1" t="s">
        <v>37</v>
      </c>
      <c r="C10" s="12"/>
      <c r="D10" s="2" t="s">
        <v>51</v>
      </c>
      <c r="E10" s="1" t="s">
        <v>52</v>
      </c>
      <c r="F10" s="1"/>
      <c r="G10" s="2" t="s">
        <v>85</v>
      </c>
      <c r="H10" s="3" t="s">
        <v>86</v>
      </c>
      <c r="I10" s="3" t="s">
        <v>87</v>
      </c>
      <c r="J10" s="1" t="s">
        <v>39</v>
      </c>
      <c r="K10" s="1" t="s">
        <v>47</v>
      </c>
      <c r="L10" s="1" t="s">
        <v>39</v>
      </c>
      <c r="M10" s="1" t="s">
        <v>39</v>
      </c>
      <c r="N10" s="2" t="s">
        <v>91</v>
      </c>
      <c r="O10" s="12">
        <v>39234</v>
      </c>
      <c r="P10" s="1" t="s">
        <v>42</v>
      </c>
      <c r="Q10" s="2" t="s">
        <v>79</v>
      </c>
      <c r="R10" s="1" t="s">
        <v>39</v>
      </c>
      <c r="S10" s="1" t="s">
        <v>81</v>
      </c>
      <c r="T10" s="13">
        <v>2272</v>
      </c>
      <c r="U10" s="14">
        <v>14000</v>
      </c>
      <c r="V10" s="13">
        <f>U10*T10</f>
        <v>31808000</v>
      </c>
      <c r="W10" s="2" t="s">
        <v>166</v>
      </c>
      <c r="X10" s="2" t="s">
        <v>167</v>
      </c>
      <c r="Y10" s="1" t="s">
        <v>168</v>
      </c>
      <c r="Z10" s="1" t="s">
        <v>38</v>
      </c>
      <c r="AA10" s="1" t="s">
        <v>39</v>
      </c>
      <c r="AB10" s="1" t="s">
        <v>39</v>
      </c>
      <c r="AC10" s="12">
        <v>39326</v>
      </c>
      <c r="AD10" s="12"/>
      <c r="AE10" s="13">
        <f>15904000+0</f>
        <v>15904000</v>
      </c>
      <c r="AF10" s="12"/>
      <c r="AG10" s="1" t="s">
        <v>82</v>
      </c>
    </row>
    <row r="11" spans="1:33" ht="12.75" customHeight="1" thickBot="1">
      <c r="A11" s="21" t="s">
        <v>40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15">
        <f>SUM(V10)</f>
        <v>31808000</v>
      </c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42.75" thickBot="1">
      <c r="A12" s="1" t="s">
        <v>53</v>
      </c>
      <c r="B12" s="1" t="s">
        <v>37</v>
      </c>
      <c r="C12" s="12"/>
      <c r="D12" s="2" t="s">
        <v>51</v>
      </c>
      <c r="E12" s="1" t="s">
        <v>52</v>
      </c>
      <c r="F12" s="1"/>
      <c r="G12" s="1"/>
      <c r="H12" s="1"/>
      <c r="I12" s="1"/>
      <c r="J12" s="1" t="s">
        <v>39</v>
      </c>
      <c r="K12" s="1" t="s">
        <v>47</v>
      </c>
      <c r="L12" s="1" t="s">
        <v>39</v>
      </c>
      <c r="M12" s="1" t="s">
        <v>39</v>
      </c>
      <c r="N12" s="2" t="s">
        <v>91</v>
      </c>
      <c r="O12" s="12">
        <v>39234</v>
      </c>
      <c r="P12" s="1" t="s">
        <v>46</v>
      </c>
      <c r="Q12" s="2" t="s">
        <v>80</v>
      </c>
      <c r="R12" s="1" t="s">
        <v>39</v>
      </c>
      <c r="S12" s="1" t="s">
        <v>81</v>
      </c>
      <c r="T12" s="13">
        <v>303.9</v>
      </c>
      <c r="U12" s="14">
        <v>6835</v>
      </c>
      <c r="V12" s="13">
        <f>U12*T12</f>
        <v>2077156.4999999998</v>
      </c>
      <c r="W12" s="2" t="s">
        <v>85</v>
      </c>
      <c r="X12" s="2" t="s">
        <v>88</v>
      </c>
      <c r="Y12" s="3" t="s">
        <v>86</v>
      </c>
      <c r="Z12" s="3" t="s">
        <v>87</v>
      </c>
      <c r="AA12" s="1" t="s">
        <v>39</v>
      </c>
      <c r="AB12" s="1" t="s">
        <v>39</v>
      </c>
      <c r="AC12" s="12">
        <v>39431</v>
      </c>
      <c r="AD12" s="12"/>
      <c r="AE12" s="13">
        <f>1038578.25+0</f>
        <v>1038578.25</v>
      </c>
      <c r="AF12" s="12"/>
      <c r="AG12" s="1" t="s">
        <v>39</v>
      </c>
    </row>
    <row r="13" spans="1:33" ht="12.75" customHeight="1" thickBot="1">
      <c r="A13" s="21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15">
        <f>SUM(V12)</f>
        <v>2077156.4999999998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42.75" thickBot="1">
      <c r="A14" s="3" t="s">
        <v>54</v>
      </c>
      <c r="B14" s="3" t="s">
        <v>37</v>
      </c>
      <c r="C14" s="16"/>
      <c r="D14" s="17" t="s">
        <v>51</v>
      </c>
      <c r="E14" s="3" t="s">
        <v>52</v>
      </c>
      <c r="F14" s="3"/>
      <c r="G14" s="3"/>
      <c r="H14" s="3"/>
      <c r="I14" s="3"/>
      <c r="J14" s="3" t="s">
        <v>39</v>
      </c>
      <c r="K14" s="1" t="s">
        <v>47</v>
      </c>
      <c r="L14" s="3" t="s">
        <v>39</v>
      </c>
      <c r="M14" s="3" t="s">
        <v>39</v>
      </c>
      <c r="N14" s="17" t="s">
        <v>91</v>
      </c>
      <c r="O14" s="12">
        <v>39234</v>
      </c>
      <c r="P14" s="3" t="s">
        <v>84</v>
      </c>
      <c r="Q14" s="2" t="s">
        <v>83</v>
      </c>
      <c r="R14" s="1" t="s">
        <v>39</v>
      </c>
      <c r="S14" s="1" t="s">
        <v>81</v>
      </c>
      <c r="T14" s="13">
        <v>788.17</v>
      </c>
      <c r="U14" s="14">
        <v>4659</v>
      </c>
      <c r="V14" s="13">
        <f>U14*T14</f>
        <v>3672084.03</v>
      </c>
      <c r="W14" s="2" t="s">
        <v>85</v>
      </c>
      <c r="X14" s="2" t="s">
        <v>88</v>
      </c>
      <c r="Y14" s="3" t="s">
        <v>86</v>
      </c>
      <c r="Z14" s="3" t="s">
        <v>87</v>
      </c>
      <c r="AA14" s="3" t="s">
        <v>39</v>
      </c>
      <c r="AB14" s="3" t="s">
        <v>39</v>
      </c>
      <c r="AC14" s="12">
        <v>39431</v>
      </c>
      <c r="AD14" s="16"/>
      <c r="AE14" s="13">
        <f>1836042+0</f>
        <v>1836042</v>
      </c>
      <c r="AF14" s="16"/>
      <c r="AG14" s="3" t="s">
        <v>39</v>
      </c>
    </row>
    <row r="15" spans="1:33" ht="12.75" customHeight="1" thickBot="1">
      <c r="A15" s="21" t="s">
        <v>40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15">
        <f>SUM(V14)</f>
        <v>3672084.03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53.25" thickBot="1">
      <c r="A16" s="1" t="s">
        <v>55</v>
      </c>
      <c r="B16" s="1" t="s">
        <v>37</v>
      </c>
      <c r="C16" s="12"/>
      <c r="D16" s="2" t="s">
        <v>51</v>
      </c>
      <c r="E16" s="1" t="s">
        <v>52</v>
      </c>
      <c r="F16" s="1"/>
      <c r="G16" s="1" t="s">
        <v>157</v>
      </c>
      <c r="H16" s="1" t="s">
        <v>174</v>
      </c>
      <c r="I16" s="1" t="s">
        <v>87</v>
      </c>
      <c r="J16" s="1" t="s">
        <v>39</v>
      </c>
      <c r="K16" s="1" t="s">
        <v>43</v>
      </c>
      <c r="L16" s="1" t="s">
        <v>39</v>
      </c>
      <c r="M16" s="1" t="s">
        <v>39</v>
      </c>
      <c r="N16" s="2" t="s">
        <v>93</v>
      </c>
      <c r="O16" s="12">
        <v>39189</v>
      </c>
      <c r="P16" s="1" t="s">
        <v>84</v>
      </c>
      <c r="Q16" s="2" t="s">
        <v>92</v>
      </c>
      <c r="R16" s="1" t="s">
        <v>39</v>
      </c>
      <c r="S16" s="1"/>
      <c r="T16" s="13">
        <v>29454.75</v>
      </c>
      <c r="U16" s="14">
        <v>1</v>
      </c>
      <c r="V16" s="13">
        <f>U16*T16</f>
        <v>29454.75</v>
      </c>
      <c r="W16" s="2" t="s">
        <v>190</v>
      </c>
      <c r="X16" s="51" t="s">
        <v>191</v>
      </c>
      <c r="Y16" s="1" t="s">
        <v>192</v>
      </c>
      <c r="Z16" s="52" t="s">
        <v>193</v>
      </c>
      <c r="AA16" s="1"/>
      <c r="AB16" s="1" t="s">
        <v>194</v>
      </c>
      <c r="AC16" s="12"/>
      <c r="AD16" s="12"/>
      <c r="AE16" s="13">
        <f>0+0</f>
        <v>0</v>
      </c>
      <c r="AF16" s="12"/>
      <c r="AG16" s="1" t="s">
        <v>39</v>
      </c>
    </row>
    <row r="17" spans="1:33" ht="12.75" customHeight="1" thickBot="1">
      <c r="A17" s="21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15">
        <f>SUM(V16)</f>
        <v>29454.75</v>
      </c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ht="42.75" thickBot="1">
      <c r="A18" s="1" t="s">
        <v>56</v>
      </c>
      <c r="B18" s="1" t="s">
        <v>37</v>
      </c>
      <c r="C18" s="12"/>
      <c r="D18" s="2" t="s">
        <v>51</v>
      </c>
      <c r="E18" s="1" t="s">
        <v>52</v>
      </c>
      <c r="F18" s="1"/>
      <c r="G18" s="1"/>
      <c r="H18" s="1"/>
      <c r="I18" s="1"/>
      <c r="J18" s="1" t="s">
        <v>39</v>
      </c>
      <c r="K18" s="1" t="s">
        <v>47</v>
      </c>
      <c r="L18" s="1" t="s">
        <v>39</v>
      </c>
      <c r="M18" s="1" t="s">
        <v>39</v>
      </c>
      <c r="N18" s="2" t="s">
        <v>91</v>
      </c>
      <c r="O18" s="12">
        <v>39234</v>
      </c>
      <c r="P18" s="3" t="s">
        <v>89</v>
      </c>
      <c r="Q18" s="2" t="s">
        <v>90</v>
      </c>
      <c r="R18" s="1" t="s">
        <v>39</v>
      </c>
      <c r="S18" s="1" t="s">
        <v>81</v>
      </c>
      <c r="T18" s="13">
        <v>993.98</v>
      </c>
      <c r="U18" s="14">
        <v>5080</v>
      </c>
      <c r="V18" s="13">
        <f>U18*T18</f>
        <v>5049418.4</v>
      </c>
      <c r="W18" s="2" t="s">
        <v>85</v>
      </c>
      <c r="X18" s="2" t="s">
        <v>88</v>
      </c>
      <c r="Y18" s="3" t="s">
        <v>86</v>
      </c>
      <c r="Z18" s="3" t="s">
        <v>87</v>
      </c>
      <c r="AA18" s="3" t="s">
        <v>39</v>
      </c>
      <c r="AB18" s="3" t="s">
        <v>39</v>
      </c>
      <c r="AC18" s="12">
        <v>39431</v>
      </c>
      <c r="AD18" s="12"/>
      <c r="AE18" s="13">
        <f>2524709.2+0</f>
        <v>2524709.2</v>
      </c>
      <c r="AF18" s="12"/>
      <c r="AG18" s="1" t="s">
        <v>39</v>
      </c>
    </row>
    <row r="19" spans="1:33" ht="12.75" customHeight="1" thickBot="1">
      <c r="A19" s="21" t="s">
        <v>40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5">
        <f>SUM(V18)</f>
        <v>5049418.4</v>
      </c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ht="53.25" thickBot="1">
      <c r="A20" s="1" t="s">
        <v>57</v>
      </c>
      <c r="B20" s="1" t="s">
        <v>37</v>
      </c>
      <c r="C20" s="12"/>
      <c r="D20" s="2" t="s">
        <v>51</v>
      </c>
      <c r="E20" s="1" t="s">
        <v>52</v>
      </c>
      <c r="F20" s="1"/>
      <c r="G20" s="1" t="s">
        <v>95</v>
      </c>
      <c r="H20" s="1"/>
      <c r="I20" s="1"/>
      <c r="J20" s="1" t="s">
        <v>39</v>
      </c>
      <c r="K20" s="1" t="s">
        <v>43</v>
      </c>
      <c r="L20" s="1" t="s">
        <v>39</v>
      </c>
      <c r="M20" s="1" t="s">
        <v>39</v>
      </c>
      <c r="N20" s="2" t="s">
        <v>93</v>
      </c>
      <c r="O20" s="12">
        <v>39189</v>
      </c>
      <c r="P20" s="1" t="s">
        <v>89</v>
      </c>
      <c r="Q20" s="2" t="s">
        <v>92</v>
      </c>
      <c r="R20" s="1" t="s">
        <v>39</v>
      </c>
      <c r="S20" s="1"/>
      <c r="T20" s="13">
        <v>118801.3</v>
      </c>
      <c r="U20" s="14">
        <v>1</v>
      </c>
      <c r="V20" s="13">
        <f>U20*T20</f>
        <v>118801.3</v>
      </c>
      <c r="W20" s="2" t="s">
        <v>190</v>
      </c>
      <c r="X20" s="51" t="s">
        <v>191</v>
      </c>
      <c r="Y20" s="1" t="s">
        <v>192</v>
      </c>
      <c r="Z20" s="52" t="s">
        <v>193</v>
      </c>
      <c r="AA20" s="1"/>
      <c r="AB20" s="1" t="s">
        <v>194</v>
      </c>
      <c r="AC20" s="12"/>
      <c r="AD20" s="12"/>
      <c r="AE20" s="13">
        <f>0+0</f>
        <v>0</v>
      </c>
      <c r="AF20" s="12"/>
      <c r="AG20" s="1" t="s">
        <v>39</v>
      </c>
    </row>
    <row r="21" spans="1:33" ht="12.75" customHeight="1" thickBot="1">
      <c r="A21" s="21" t="s">
        <v>40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15">
        <f>SUM(V20)</f>
        <v>118801.3</v>
      </c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ht="53.25" thickBot="1">
      <c r="A22" s="1" t="s">
        <v>58</v>
      </c>
      <c r="B22" s="1" t="s">
        <v>37</v>
      </c>
      <c r="C22" s="12"/>
      <c r="D22" s="2" t="s">
        <v>51</v>
      </c>
      <c r="E22" s="1" t="s">
        <v>52</v>
      </c>
      <c r="F22" s="1"/>
      <c r="G22" s="1" t="s">
        <v>158</v>
      </c>
      <c r="H22" s="1"/>
      <c r="I22" s="1"/>
      <c r="J22" s="1" t="s">
        <v>39</v>
      </c>
      <c r="K22" s="1" t="s">
        <v>43</v>
      </c>
      <c r="L22" s="1" t="s">
        <v>39</v>
      </c>
      <c r="M22" s="1" t="s">
        <v>39</v>
      </c>
      <c r="N22" s="2" t="s">
        <v>93</v>
      </c>
      <c r="O22" s="12">
        <v>39189</v>
      </c>
      <c r="P22" s="1" t="s">
        <v>96</v>
      </c>
      <c r="Q22" s="2" t="s">
        <v>92</v>
      </c>
      <c r="R22" s="1" t="s">
        <v>39</v>
      </c>
      <c r="S22" s="1"/>
      <c r="T22" s="13">
        <v>41020.05</v>
      </c>
      <c r="U22" s="14">
        <v>1</v>
      </c>
      <c r="V22" s="13">
        <f>U22*T22</f>
        <v>41020.05</v>
      </c>
      <c r="W22" s="2" t="s">
        <v>190</v>
      </c>
      <c r="X22" s="51" t="s">
        <v>191</v>
      </c>
      <c r="Y22" s="1" t="s">
        <v>192</v>
      </c>
      <c r="Z22" s="52" t="s">
        <v>193</v>
      </c>
      <c r="AA22" s="1"/>
      <c r="AB22" s="1" t="s">
        <v>194</v>
      </c>
      <c r="AC22" s="12"/>
      <c r="AD22" s="12"/>
      <c r="AE22" s="13">
        <f>0+0</f>
        <v>0</v>
      </c>
      <c r="AF22" s="12"/>
      <c r="AG22" s="1" t="s">
        <v>39</v>
      </c>
    </row>
    <row r="23" spans="1:33" ht="12.75" customHeight="1" thickBot="1">
      <c r="A23" s="21" t="s">
        <v>40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15">
        <f>SUM(V22)</f>
        <v>41020.05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ht="53.25" customHeight="1">
      <c r="A24" s="34" t="s">
        <v>59</v>
      </c>
      <c r="B24" s="34" t="s">
        <v>37</v>
      </c>
      <c r="C24" s="37"/>
      <c r="D24" s="34" t="s">
        <v>51</v>
      </c>
      <c r="E24" s="34" t="s">
        <v>52</v>
      </c>
      <c r="F24" s="34"/>
      <c r="G24" s="34" t="s">
        <v>157</v>
      </c>
      <c r="H24" s="34" t="s">
        <v>174</v>
      </c>
      <c r="I24" s="34" t="s">
        <v>87</v>
      </c>
      <c r="J24" s="34" t="s">
        <v>170</v>
      </c>
      <c r="K24" s="34" t="s">
        <v>47</v>
      </c>
      <c r="L24" s="34" t="s">
        <v>39</v>
      </c>
      <c r="M24" s="34" t="s">
        <v>39</v>
      </c>
      <c r="N24" s="34" t="s">
        <v>91</v>
      </c>
      <c r="O24" s="37">
        <v>39241</v>
      </c>
      <c r="P24" s="34" t="s">
        <v>96</v>
      </c>
      <c r="Q24" s="2" t="s">
        <v>175</v>
      </c>
      <c r="R24" s="1" t="s">
        <v>39</v>
      </c>
      <c r="S24" s="1" t="s">
        <v>44</v>
      </c>
      <c r="T24" s="13">
        <v>264000</v>
      </c>
      <c r="U24" s="14">
        <v>1</v>
      </c>
      <c r="V24" s="13">
        <f>U24*T24</f>
        <v>264000</v>
      </c>
      <c r="W24" s="34" t="s">
        <v>127</v>
      </c>
      <c r="X24" s="34" t="s">
        <v>172</v>
      </c>
      <c r="Y24" s="34" t="s">
        <v>173</v>
      </c>
      <c r="Z24" s="34" t="s">
        <v>38</v>
      </c>
      <c r="AA24" s="34"/>
      <c r="AB24" s="34"/>
      <c r="AC24" s="37">
        <v>39326</v>
      </c>
      <c r="AD24" s="37"/>
      <c r="AE24" s="40">
        <f>0+537570</f>
        <v>537570</v>
      </c>
      <c r="AF24" s="37"/>
      <c r="AG24" s="34" t="s">
        <v>39</v>
      </c>
    </row>
    <row r="25" spans="1:33" ht="42.75" thickBot="1">
      <c r="A25" s="36"/>
      <c r="B25" s="36"/>
      <c r="C25" s="3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9"/>
      <c r="P25" s="36"/>
      <c r="Q25" s="2" t="s">
        <v>176</v>
      </c>
      <c r="R25" s="1" t="s">
        <v>39</v>
      </c>
      <c r="S25" s="1" t="s">
        <v>44</v>
      </c>
      <c r="T25" s="13">
        <v>273570</v>
      </c>
      <c r="U25" s="14">
        <v>1</v>
      </c>
      <c r="V25" s="13">
        <f>U25*T25</f>
        <v>273570</v>
      </c>
      <c r="W25" s="36"/>
      <c r="X25" s="36"/>
      <c r="Y25" s="36"/>
      <c r="Z25" s="36"/>
      <c r="AA25" s="36"/>
      <c r="AB25" s="36"/>
      <c r="AC25" s="39"/>
      <c r="AD25" s="39"/>
      <c r="AE25" s="42"/>
      <c r="AF25" s="39"/>
      <c r="AG25" s="36"/>
    </row>
    <row r="26" spans="1:33" ht="12.75" customHeight="1" thickBot="1">
      <c r="A26" s="21" t="s">
        <v>40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15">
        <f>SUM(V24+V25)</f>
        <v>537570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53.25" thickBot="1">
      <c r="A27" s="3" t="s">
        <v>60</v>
      </c>
      <c r="B27" s="1" t="s">
        <v>37</v>
      </c>
      <c r="C27" s="12"/>
      <c r="D27" s="2" t="s">
        <v>51</v>
      </c>
      <c r="E27" s="1" t="s">
        <v>52</v>
      </c>
      <c r="F27" s="1"/>
      <c r="G27" s="1" t="s">
        <v>157</v>
      </c>
      <c r="H27" s="1" t="s">
        <v>174</v>
      </c>
      <c r="I27" s="1" t="s">
        <v>87</v>
      </c>
      <c r="J27" s="1" t="s">
        <v>170</v>
      </c>
      <c r="K27" s="1" t="s">
        <v>47</v>
      </c>
      <c r="L27" s="1" t="s">
        <v>39</v>
      </c>
      <c r="M27" s="1" t="s">
        <v>39</v>
      </c>
      <c r="N27" s="2" t="s">
        <v>91</v>
      </c>
      <c r="O27" s="12">
        <v>39251</v>
      </c>
      <c r="P27" s="1" t="s">
        <v>97</v>
      </c>
      <c r="Q27" s="2" t="s">
        <v>171</v>
      </c>
      <c r="R27" s="1" t="s">
        <v>39</v>
      </c>
      <c r="S27" s="1" t="s">
        <v>44</v>
      </c>
      <c r="T27" s="13">
        <v>277542</v>
      </c>
      <c r="U27" s="14">
        <v>1</v>
      </c>
      <c r="V27" s="13">
        <f>U27*T27</f>
        <v>277542</v>
      </c>
      <c r="W27" s="2" t="s">
        <v>127</v>
      </c>
      <c r="X27" s="2" t="s">
        <v>172</v>
      </c>
      <c r="Y27" s="1" t="s">
        <v>173</v>
      </c>
      <c r="Z27" s="1" t="s">
        <v>38</v>
      </c>
      <c r="AA27" s="18"/>
      <c r="AB27" s="1"/>
      <c r="AC27" s="12">
        <v>39326</v>
      </c>
      <c r="AD27" s="12"/>
      <c r="AE27" s="13">
        <f>0+277542</f>
        <v>277542</v>
      </c>
      <c r="AF27" s="12"/>
      <c r="AG27" s="1" t="s">
        <v>39</v>
      </c>
    </row>
    <row r="28" spans="1:33" ht="12.75" customHeight="1" thickBot="1">
      <c r="A28" s="21" t="s">
        <v>40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5">
        <f>SUM(V27)</f>
        <v>277542</v>
      </c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42.75" thickBot="1">
      <c r="A29" s="1" t="s">
        <v>61</v>
      </c>
      <c r="B29" s="3" t="s">
        <v>42</v>
      </c>
      <c r="C29" s="16"/>
      <c r="D29" s="17" t="s">
        <v>51</v>
      </c>
      <c r="E29" s="3" t="s">
        <v>52</v>
      </c>
      <c r="F29" s="3"/>
      <c r="G29" s="2" t="s">
        <v>85</v>
      </c>
      <c r="H29" s="3" t="s">
        <v>86</v>
      </c>
      <c r="I29" s="3" t="s">
        <v>87</v>
      </c>
      <c r="J29" s="3" t="s">
        <v>39</v>
      </c>
      <c r="K29" s="1" t="s">
        <v>47</v>
      </c>
      <c r="L29" s="3" t="s">
        <v>39</v>
      </c>
      <c r="M29" s="3" t="s">
        <v>39</v>
      </c>
      <c r="N29" s="17" t="s">
        <v>111</v>
      </c>
      <c r="O29" s="16">
        <v>39247</v>
      </c>
      <c r="P29" s="3" t="s">
        <v>98</v>
      </c>
      <c r="Q29" s="2" t="s">
        <v>161</v>
      </c>
      <c r="R29" s="1" t="s">
        <v>39</v>
      </c>
      <c r="S29" s="1" t="s">
        <v>44</v>
      </c>
      <c r="T29" s="13">
        <v>4386211</v>
      </c>
      <c r="U29" s="14">
        <v>1</v>
      </c>
      <c r="V29" s="13">
        <f>U29*T29</f>
        <v>4386211</v>
      </c>
      <c r="W29" s="17" t="s">
        <v>162</v>
      </c>
      <c r="X29" s="17" t="s">
        <v>163</v>
      </c>
      <c r="Y29" s="3" t="s">
        <v>164</v>
      </c>
      <c r="Z29" s="3" t="s">
        <v>165</v>
      </c>
      <c r="AA29" s="3"/>
      <c r="AB29" s="3"/>
      <c r="AC29" s="16">
        <v>39370</v>
      </c>
      <c r="AD29" s="16"/>
      <c r="AE29" s="13">
        <f>3070347.7+1315863.3</f>
        <v>4386211</v>
      </c>
      <c r="AF29" s="16"/>
      <c r="AG29" s="3" t="s">
        <v>82</v>
      </c>
    </row>
    <row r="30" spans="1:33" ht="12.75" customHeight="1" thickBot="1">
      <c r="A30" s="21" t="s">
        <v>40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15">
        <f>SUM(V29)</f>
        <v>4386211</v>
      </c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ht="53.25" thickBot="1">
      <c r="A31" s="1" t="s">
        <v>62</v>
      </c>
      <c r="B31" s="1" t="s">
        <v>37</v>
      </c>
      <c r="C31" s="12"/>
      <c r="D31" s="2" t="s">
        <v>51</v>
      </c>
      <c r="E31" s="1" t="s">
        <v>52</v>
      </c>
      <c r="F31" s="1"/>
      <c r="G31" s="1" t="s">
        <v>157</v>
      </c>
      <c r="H31" s="1" t="s">
        <v>174</v>
      </c>
      <c r="I31" s="1" t="s">
        <v>87</v>
      </c>
      <c r="J31" s="1" t="s">
        <v>170</v>
      </c>
      <c r="K31" s="1" t="s">
        <v>178</v>
      </c>
      <c r="L31" s="1" t="s">
        <v>39</v>
      </c>
      <c r="M31" s="1" t="s">
        <v>39</v>
      </c>
      <c r="N31" s="2"/>
      <c r="O31" s="12">
        <v>39257</v>
      </c>
      <c r="P31" s="1" t="s">
        <v>99</v>
      </c>
      <c r="Q31" s="2" t="s">
        <v>177</v>
      </c>
      <c r="R31" s="1" t="s">
        <v>39</v>
      </c>
      <c r="S31" s="1"/>
      <c r="T31" s="13">
        <v>324800</v>
      </c>
      <c r="U31" s="14">
        <v>1</v>
      </c>
      <c r="V31" s="13">
        <f>U31*T31</f>
        <v>324800</v>
      </c>
      <c r="W31" s="2" t="s">
        <v>179</v>
      </c>
      <c r="X31" s="2" t="s">
        <v>180</v>
      </c>
      <c r="Y31" s="1" t="s">
        <v>181</v>
      </c>
      <c r="Z31" s="1" t="s">
        <v>182</v>
      </c>
      <c r="AA31" s="1"/>
      <c r="AB31" s="1"/>
      <c r="AC31" s="12">
        <v>39356</v>
      </c>
      <c r="AD31" s="12"/>
      <c r="AE31" s="13">
        <f>0+324800</f>
        <v>324800</v>
      </c>
      <c r="AF31" s="12"/>
      <c r="AG31" s="1" t="s">
        <v>39</v>
      </c>
    </row>
    <row r="32" spans="1:33" ht="12.75" customHeight="1" thickBot="1">
      <c r="A32" s="21" t="s">
        <v>40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5">
        <f>SUM(V31)</f>
        <v>324800</v>
      </c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ht="42.75" thickBot="1">
      <c r="A33" s="1" t="s">
        <v>36</v>
      </c>
      <c r="B33" s="1" t="s">
        <v>37</v>
      </c>
      <c r="C33" s="12"/>
      <c r="D33" s="2" t="s">
        <v>51</v>
      </c>
      <c r="E33" s="1" t="s">
        <v>52</v>
      </c>
      <c r="F33" s="1"/>
      <c r="G33" s="1"/>
      <c r="H33" s="1"/>
      <c r="I33" s="1"/>
      <c r="J33" s="1" t="s">
        <v>39</v>
      </c>
      <c r="K33" s="1" t="s">
        <v>47</v>
      </c>
      <c r="L33" s="1" t="s">
        <v>39</v>
      </c>
      <c r="M33" s="1" t="s">
        <v>39</v>
      </c>
      <c r="N33" s="2" t="s">
        <v>111</v>
      </c>
      <c r="O33" s="12">
        <v>39269</v>
      </c>
      <c r="P33" s="1" t="s">
        <v>100</v>
      </c>
      <c r="Q33" s="2" t="s">
        <v>105</v>
      </c>
      <c r="R33" s="1" t="s">
        <v>39</v>
      </c>
      <c r="S33" s="1" t="s">
        <v>81</v>
      </c>
      <c r="T33" s="13">
        <v>20100</v>
      </c>
      <c r="U33" s="14">
        <v>1100</v>
      </c>
      <c r="V33" s="13">
        <f>U33*T33</f>
        <v>22110000</v>
      </c>
      <c r="W33" s="2" t="s">
        <v>112</v>
      </c>
      <c r="X33" s="2" t="s">
        <v>113</v>
      </c>
      <c r="Y33" s="1" t="s">
        <v>115</v>
      </c>
      <c r="Z33" s="1" t="s">
        <v>38</v>
      </c>
      <c r="AA33" s="1"/>
      <c r="AB33" s="1" t="s">
        <v>114</v>
      </c>
      <c r="AC33" s="12"/>
      <c r="AD33" s="12">
        <v>39288</v>
      </c>
      <c r="AE33" s="13">
        <f>9949500+12008343</f>
        <v>21957843</v>
      </c>
      <c r="AG33" s="1" t="s">
        <v>82</v>
      </c>
    </row>
    <row r="34" spans="1:33" ht="12.75" customHeight="1" thickBot="1">
      <c r="A34" s="21" t="s">
        <v>40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5">
        <f>SUM(V33)</f>
        <v>22110000</v>
      </c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ht="42.75" thickBot="1">
      <c r="A35" s="1" t="s">
        <v>63</v>
      </c>
      <c r="B35" s="1" t="s">
        <v>37</v>
      </c>
      <c r="C35" s="12"/>
      <c r="D35" s="2" t="s">
        <v>51</v>
      </c>
      <c r="E35" s="1" t="s">
        <v>52</v>
      </c>
      <c r="F35" s="1"/>
      <c r="G35" s="1"/>
      <c r="H35" s="1"/>
      <c r="I35" s="1"/>
      <c r="J35" s="1" t="s">
        <v>39</v>
      </c>
      <c r="K35" s="1" t="s">
        <v>47</v>
      </c>
      <c r="L35" s="1" t="s">
        <v>39</v>
      </c>
      <c r="M35" s="1" t="s">
        <v>39</v>
      </c>
      <c r="N35" s="2" t="s">
        <v>111</v>
      </c>
      <c r="O35" s="12">
        <v>39269</v>
      </c>
      <c r="P35" s="1" t="s">
        <v>101</v>
      </c>
      <c r="Q35" s="2" t="s">
        <v>104</v>
      </c>
      <c r="R35" s="1" t="s">
        <v>39</v>
      </c>
      <c r="S35" s="1" t="s">
        <v>81</v>
      </c>
      <c r="T35" s="13">
        <v>20150</v>
      </c>
      <c r="U35" s="14">
        <v>200</v>
      </c>
      <c r="V35" s="13">
        <f>U35*T35</f>
        <v>4030000</v>
      </c>
      <c r="W35" s="2" t="s">
        <v>112</v>
      </c>
      <c r="X35" s="2" t="s">
        <v>113</v>
      </c>
      <c r="Y35" s="1" t="s">
        <v>115</v>
      </c>
      <c r="Z35" s="1" t="s">
        <v>38</v>
      </c>
      <c r="AA35" s="1"/>
      <c r="AB35" s="1" t="s">
        <v>114</v>
      </c>
      <c r="AC35" s="12"/>
      <c r="AD35" s="12">
        <v>39281</v>
      </c>
      <c r="AE35" s="13">
        <f>1813500+2216500</f>
        <v>4030000</v>
      </c>
      <c r="AG35" s="1" t="s">
        <v>82</v>
      </c>
    </row>
    <row r="36" spans="1:33" ht="12.75" customHeight="1" thickBot="1">
      <c r="A36" s="21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15">
        <f>SUM(V35)</f>
        <v>4030000</v>
      </c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ht="42.75" thickBot="1">
      <c r="A37" s="1" t="s">
        <v>64</v>
      </c>
      <c r="B37" s="1" t="s">
        <v>37</v>
      </c>
      <c r="C37" s="12"/>
      <c r="D37" s="2" t="s">
        <v>51</v>
      </c>
      <c r="E37" s="1" t="s">
        <v>52</v>
      </c>
      <c r="F37" s="1"/>
      <c r="G37" s="1"/>
      <c r="H37" s="1"/>
      <c r="I37" s="1"/>
      <c r="J37" s="1" t="s">
        <v>39</v>
      </c>
      <c r="K37" s="1" t="s">
        <v>47</v>
      </c>
      <c r="L37" s="1" t="s">
        <v>39</v>
      </c>
      <c r="M37" s="1" t="s">
        <v>39</v>
      </c>
      <c r="N37" s="2" t="s">
        <v>111</v>
      </c>
      <c r="O37" s="12">
        <v>39269</v>
      </c>
      <c r="P37" s="1" t="s">
        <v>102</v>
      </c>
      <c r="Q37" s="2" t="s">
        <v>106</v>
      </c>
      <c r="R37" s="1" t="s">
        <v>39</v>
      </c>
      <c r="S37" s="1" t="s">
        <v>81</v>
      </c>
      <c r="T37" s="13">
        <v>20500</v>
      </c>
      <c r="U37" s="14">
        <v>200</v>
      </c>
      <c r="V37" s="13">
        <f>U37*T37</f>
        <v>4100000</v>
      </c>
      <c r="W37" s="2" t="s">
        <v>112</v>
      </c>
      <c r="X37" s="2" t="s">
        <v>113</v>
      </c>
      <c r="Y37" s="1" t="s">
        <v>115</v>
      </c>
      <c r="Z37" s="1" t="s">
        <v>38</v>
      </c>
      <c r="AA37" s="1"/>
      <c r="AB37" s="1" t="s">
        <v>114</v>
      </c>
      <c r="AC37" s="12"/>
      <c r="AD37" s="12">
        <v>39317</v>
      </c>
      <c r="AE37" s="13">
        <f>1845000+2255000</f>
        <v>4100000</v>
      </c>
      <c r="AG37" s="1" t="s">
        <v>82</v>
      </c>
    </row>
    <row r="38" spans="1:33" ht="12.75" customHeight="1" thickBot="1">
      <c r="A38" s="21" t="s">
        <v>40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15">
        <f>SUM(V37)</f>
        <v>4100000</v>
      </c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ht="31.5" customHeight="1">
      <c r="A39" s="34" t="s">
        <v>65</v>
      </c>
      <c r="B39" s="34" t="s">
        <v>37</v>
      </c>
      <c r="C39" s="37"/>
      <c r="D39" s="34" t="s">
        <v>51</v>
      </c>
      <c r="E39" s="34" t="s">
        <v>52</v>
      </c>
      <c r="F39" s="34"/>
      <c r="G39" s="34"/>
      <c r="H39" s="34"/>
      <c r="I39" s="34"/>
      <c r="J39" s="34" t="s">
        <v>39</v>
      </c>
      <c r="K39" s="34" t="s">
        <v>47</v>
      </c>
      <c r="L39" s="34" t="s">
        <v>39</v>
      </c>
      <c r="M39" s="34" t="s">
        <v>39</v>
      </c>
      <c r="N39" s="34" t="s">
        <v>111</v>
      </c>
      <c r="O39" s="37">
        <v>39269</v>
      </c>
      <c r="P39" s="34" t="s">
        <v>103</v>
      </c>
      <c r="Q39" s="2" t="s">
        <v>107</v>
      </c>
      <c r="R39" s="1" t="s">
        <v>39</v>
      </c>
      <c r="S39" s="1" t="s">
        <v>81</v>
      </c>
      <c r="T39" s="13">
        <v>38433.8</v>
      </c>
      <c r="U39" s="14">
        <v>2.5</v>
      </c>
      <c r="V39" s="13">
        <f>U39*T39</f>
        <v>96084.5</v>
      </c>
      <c r="W39" s="34" t="s">
        <v>112</v>
      </c>
      <c r="X39" s="34" t="s">
        <v>113</v>
      </c>
      <c r="Y39" s="34" t="s">
        <v>115</v>
      </c>
      <c r="Z39" s="34" t="s">
        <v>38</v>
      </c>
      <c r="AA39" s="34" t="s">
        <v>39</v>
      </c>
      <c r="AB39" s="34" t="s">
        <v>114</v>
      </c>
      <c r="AC39" s="37"/>
      <c r="AD39" s="37">
        <v>39337</v>
      </c>
      <c r="AE39" s="40">
        <f>172952.1+211385.9</f>
        <v>384338</v>
      </c>
      <c r="AF39" s="20"/>
      <c r="AG39" s="34" t="s">
        <v>82</v>
      </c>
    </row>
    <row r="40" spans="1:33" ht="31.5" customHeight="1">
      <c r="A40" s="35"/>
      <c r="B40" s="35"/>
      <c r="C40" s="38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/>
      <c r="P40" s="35"/>
      <c r="Q40" s="2" t="s">
        <v>108</v>
      </c>
      <c r="R40" s="1" t="s">
        <v>39</v>
      </c>
      <c r="S40" s="1" t="s">
        <v>81</v>
      </c>
      <c r="T40" s="13">
        <v>38433.8</v>
      </c>
      <c r="U40" s="14">
        <v>2.5</v>
      </c>
      <c r="V40" s="13">
        <f>U40*T40</f>
        <v>96084.5</v>
      </c>
      <c r="W40" s="35"/>
      <c r="X40" s="35"/>
      <c r="Y40" s="35"/>
      <c r="Z40" s="35"/>
      <c r="AA40" s="35"/>
      <c r="AB40" s="35"/>
      <c r="AC40" s="38"/>
      <c r="AD40" s="38"/>
      <c r="AE40" s="41"/>
      <c r="AF40" s="46"/>
      <c r="AG40" s="35"/>
    </row>
    <row r="41" spans="1:33" ht="31.5" customHeight="1">
      <c r="A41" s="35"/>
      <c r="B41" s="35"/>
      <c r="C41" s="38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/>
      <c r="P41" s="35"/>
      <c r="Q41" s="2" t="s">
        <v>109</v>
      </c>
      <c r="R41" s="1" t="s">
        <v>39</v>
      </c>
      <c r="S41" s="1" t="s">
        <v>81</v>
      </c>
      <c r="T41" s="13">
        <v>38433.8</v>
      </c>
      <c r="U41" s="14">
        <v>2.5</v>
      </c>
      <c r="V41" s="13">
        <f>U41*T41</f>
        <v>96084.5</v>
      </c>
      <c r="W41" s="35"/>
      <c r="X41" s="35"/>
      <c r="Y41" s="35"/>
      <c r="Z41" s="35"/>
      <c r="AA41" s="35"/>
      <c r="AB41" s="35"/>
      <c r="AC41" s="38"/>
      <c r="AD41" s="38"/>
      <c r="AE41" s="41"/>
      <c r="AF41" s="46"/>
      <c r="AG41" s="35"/>
    </row>
    <row r="42" spans="1:33" ht="31.5" customHeight="1" thickBot="1">
      <c r="A42" s="36"/>
      <c r="B42" s="36"/>
      <c r="C42" s="39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9"/>
      <c r="P42" s="36"/>
      <c r="Q42" s="2" t="s">
        <v>110</v>
      </c>
      <c r="R42" s="1" t="s">
        <v>39</v>
      </c>
      <c r="S42" s="1" t="s">
        <v>81</v>
      </c>
      <c r="T42" s="13">
        <v>38433.8</v>
      </c>
      <c r="U42" s="14">
        <v>2.5</v>
      </c>
      <c r="V42" s="13">
        <f>U42*T42</f>
        <v>96084.5</v>
      </c>
      <c r="W42" s="36"/>
      <c r="X42" s="36"/>
      <c r="Y42" s="36"/>
      <c r="Z42" s="36"/>
      <c r="AA42" s="36"/>
      <c r="AB42" s="36"/>
      <c r="AC42" s="39"/>
      <c r="AD42" s="39"/>
      <c r="AE42" s="42"/>
      <c r="AF42" s="47"/>
      <c r="AG42" s="36"/>
    </row>
    <row r="43" spans="1:33" ht="12.75" customHeight="1" thickBot="1">
      <c r="A43" s="21" t="s">
        <v>40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15">
        <f>SUM(V39:V42)</f>
        <v>384338</v>
      </c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ht="42.75" thickBot="1">
      <c r="A44" s="1" t="s">
        <v>66</v>
      </c>
      <c r="B44" s="1" t="s">
        <v>37</v>
      </c>
      <c r="C44" s="12"/>
      <c r="D44" s="2" t="s">
        <v>51</v>
      </c>
      <c r="E44" s="1" t="s">
        <v>52</v>
      </c>
      <c r="F44" s="1"/>
      <c r="G44" s="1"/>
      <c r="H44" s="1"/>
      <c r="I44" s="1"/>
      <c r="J44" s="1" t="s">
        <v>145</v>
      </c>
      <c r="K44" s="1" t="s">
        <v>47</v>
      </c>
      <c r="L44" s="1" t="s">
        <v>39</v>
      </c>
      <c r="M44" s="1" t="s">
        <v>39</v>
      </c>
      <c r="N44" s="2" t="s">
        <v>111</v>
      </c>
      <c r="O44" s="12">
        <v>39272</v>
      </c>
      <c r="P44" s="1" t="s">
        <v>116</v>
      </c>
      <c r="Q44" s="2" t="s">
        <v>150</v>
      </c>
      <c r="R44" s="1" t="s">
        <v>39</v>
      </c>
      <c r="S44" s="1"/>
      <c r="T44" s="13">
        <v>12840000</v>
      </c>
      <c r="U44" s="14">
        <v>1</v>
      </c>
      <c r="V44" s="13">
        <f>U44*T44</f>
        <v>12840000</v>
      </c>
      <c r="W44" s="2" t="s">
        <v>195</v>
      </c>
      <c r="X44" s="2" t="s">
        <v>196</v>
      </c>
      <c r="Y44" s="1" t="s">
        <v>144</v>
      </c>
      <c r="Z44" s="1" t="s">
        <v>38</v>
      </c>
      <c r="AA44" s="1"/>
      <c r="AB44" s="1"/>
      <c r="AC44" s="12">
        <v>39340</v>
      </c>
      <c r="AD44" s="12"/>
      <c r="AE44" s="13">
        <f>1258301.72+0</f>
        <v>1258301.72</v>
      </c>
      <c r="AF44" s="12"/>
      <c r="AG44" s="1" t="s">
        <v>39</v>
      </c>
    </row>
    <row r="45" spans="1:33" ht="12.75" customHeight="1" thickBot="1">
      <c r="A45" s="21" t="s">
        <v>40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15">
        <f>SUM(V44)</f>
        <v>12840000</v>
      </c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1:33" ht="42.75" thickBot="1">
      <c r="A46" s="1" t="s">
        <v>67</v>
      </c>
      <c r="B46" s="1" t="s">
        <v>37</v>
      </c>
      <c r="C46" s="12"/>
      <c r="D46" s="2" t="s">
        <v>51</v>
      </c>
      <c r="E46" s="1" t="s">
        <v>52</v>
      </c>
      <c r="F46" s="1"/>
      <c r="G46" s="1"/>
      <c r="H46" s="1"/>
      <c r="I46" s="1"/>
      <c r="J46" s="1" t="s">
        <v>145</v>
      </c>
      <c r="K46" s="1" t="s">
        <v>47</v>
      </c>
      <c r="L46" s="1" t="s">
        <v>39</v>
      </c>
      <c r="M46" s="1" t="s">
        <v>39</v>
      </c>
      <c r="N46" s="2" t="s">
        <v>111</v>
      </c>
      <c r="O46" s="12">
        <v>39272</v>
      </c>
      <c r="P46" s="1" t="s">
        <v>117</v>
      </c>
      <c r="Q46" s="2" t="s">
        <v>143</v>
      </c>
      <c r="R46" s="1" t="s">
        <v>39</v>
      </c>
      <c r="S46" s="1"/>
      <c r="T46" s="13">
        <v>4000000</v>
      </c>
      <c r="U46" s="14">
        <v>1</v>
      </c>
      <c r="V46" s="13">
        <f>U46*T46</f>
        <v>4000000</v>
      </c>
      <c r="W46" s="2" t="s">
        <v>195</v>
      </c>
      <c r="X46" s="2" t="s">
        <v>196</v>
      </c>
      <c r="Y46" s="1" t="s">
        <v>144</v>
      </c>
      <c r="Z46" s="1" t="s">
        <v>38</v>
      </c>
      <c r="AA46" s="1"/>
      <c r="AB46" s="1"/>
      <c r="AC46" s="12">
        <v>39326</v>
      </c>
      <c r="AD46" s="12"/>
      <c r="AE46" s="13">
        <f>2000000+0</f>
        <v>2000000</v>
      </c>
      <c r="AF46" s="12"/>
      <c r="AG46" s="1" t="s">
        <v>39</v>
      </c>
    </row>
    <row r="47" spans="1:33" ht="12.75" customHeight="1" thickBot="1">
      <c r="A47" s="21" t="s">
        <v>40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15">
        <f>SUM(V46)</f>
        <v>4000000</v>
      </c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ht="15.75" customHeight="1">
      <c r="A48" s="34" t="s">
        <v>68</v>
      </c>
      <c r="B48" s="34" t="s">
        <v>37</v>
      </c>
      <c r="C48" s="37"/>
      <c r="D48" s="34" t="s">
        <v>51</v>
      </c>
      <c r="E48" s="34" t="s">
        <v>52</v>
      </c>
      <c r="F48" s="34"/>
      <c r="G48" s="34" t="s">
        <v>156</v>
      </c>
      <c r="H48" s="34"/>
      <c r="I48" s="34"/>
      <c r="J48" s="34" t="s">
        <v>160</v>
      </c>
      <c r="K48" s="34" t="s">
        <v>43</v>
      </c>
      <c r="L48" s="34" t="s">
        <v>39</v>
      </c>
      <c r="M48" s="34" t="s">
        <v>39</v>
      </c>
      <c r="N48" s="34" t="s">
        <v>93</v>
      </c>
      <c r="O48" s="37">
        <v>39250</v>
      </c>
      <c r="P48" s="34" t="s">
        <v>118</v>
      </c>
      <c r="Q48" s="2" t="s">
        <v>152</v>
      </c>
      <c r="R48" s="1" t="s">
        <v>39</v>
      </c>
      <c r="S48" s="1" t="s">
        <v>159</v>
      </c>
      <c r="T48" s="13">
        <v>18</v>
      </c>
      <c r="U48" s="14">
        <v>12500</v>
      </c>
      <c r="V48" s="13">
        <f>U48*T48</f>
        <v>225000</v>
      </c>
      <c r="W48" s="34" t="s">
        <v>119</v>
      </c>
      <c r="X48" s="34" t="s">
        <v>151</v>
      </c>
      <c r="Y48" s="34"/>
      <c r="Z48" s="34"/>
      <c r="AA48" s="34"/>
      <c r="AB48" s="34"/>
      <c r="AC48" s="37" t="s">
        <v>120</v>
      </c>
      <c r="AD48" s="37"/>
      <c r="AE48" s="40">
        <f>30600+64800+37800+36900+0</f>
        <v>170100</v>
      </c>
      <c r="AF48" s="37"/>
      <c r="AG48" s="34" t="s">
        <v>39</v>
      </c>
    </row>
    <row r="49" spans="1:33" ht="15" customHeight="1">
      <c r="A49" s="35"/>
      <c r="B49" s="35"/>
      <c r="C49" s="38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/>
      <c r="P49" s="35"/>
      <c r="Q49" s="2" t="s">
        <v>153</v>
      </c>
      <c r="R49" s="1" t="s">
        <v>39</v>
      </c>
      <c r="S49" s="1" t="s">
        <v>159</v>
      </c>
      <c r="T49" s="13">
        <v>18</v>
      </c>
      <c r="U49" s="14">
        <v>3900</v>
      </c>
      <c r="V49" s="13">
        <f>U49*T49</f>
        <v>70200</v>
      </c>
      <c r="W49" s="35"/>
      <c r="X49" s="35"/>
      <c r="Y49" s="35"/>
      <c r="Z49" s="35"/>
      <c r="AA49" s="35"/>
      <c r="AB49" s="35"/>
      <c r="AC49" s="38"/>
      <c r="AD49" s="38"/>
      <c r="AE49" s="41"/>
      <c r="AF49" s="38"/>
      <c r="AG49" s="35"/>
    </row>
    <row r="50" spans="1:33" ht="15" customHeight="1">
      <c r="A50" s="35"/>
      <c r="B50" s="35"/>
      <c r="C50" s="38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/>
      <c r="P50" s="35"/>
      <c r="Q50" s="2" t="s">
        <v>154</v>
      </c>
      <c r="R50" s="1" t="s">
        <v>39</v>
      </c>
      <c r="S50" s="1" t="s">
        <v>159</v>
      </c>
      <c r="T50" s="13">
        <v>18</v>
      </c>
      <c r="U50" s="14">
        <v>1200</v>
      </c>
      <c r="V50" s="13">
        <f>U50*T50</f>
        <v>21600</v>
      </c>
      <c r="W50" s="35"/>
      <c r="X50" s="35"/>
      <c r="Y50" s="35"/>
      <c r="Z50" s="35"/>
      <c r="AA50" s="35"/>
      <c r="AB50" s="35"/>
      <c r="AC50" s="38"/>
      <c r="AD50" s="38"/>
      <c r="AE50" s="41"/>
      <c r="AF50" s="38"/>
      <c r="AG50" s="35"/>
    </row>
    <row r="51" spans="1:33" ht="13.5" thickBot="1">
      <c r="A51" s="36"/>
      <c r="B51" s="36"/>
      <c r="C51" s="39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9"/>
      <c r="P51" s="36"/>
      <c r="Q51" s="2" t="s">
        <v>155</v>
      </c>
      <c r="R51" s="1" t="s">
        <v>39</v>
      </c>
      <c r="S51" s="1" t="s">
        <v>159</v>
      </c>
      <c r="T51" s="13">
        <v>18</v>
      </c>
      <c r="U51" s="14">
        <v>1300</v>
      </c>
      <c r="V51" s="13">
        <f>U51*T51</f>
        <v>23400</v>
      </c>
      <c r="W51" s="36"/>
      <c r="X51" s="36"/>
      <c r="Y51" s="36"/>
      <c r="Z51" s="36"/>
      <c r="AA51" s="36"/>
      <c r="AB51" s="36"/>
      <c r="AC51" s="39"/>
      <c r="AD51" s="39"/>
      <c r="AE51" s="42"/>
      <c r="AF51" s="39"/>
      <c r="AG51" s="36"/>
    </row>
    <row r="52" spans="1:33" ht="12.75" customHeight="1" thickBot="1">
      <c r="A52" s="21" t="s">
        <v>40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15">
        <f>SUM(V48:V51)</f>
        <v>340200</v>
      </c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1:33" ht="42.75" thickBot="1">
      <c r="A53" s="1" t="s">
        <v>69</v>
      </c>
      <c r="B53" s="1" t="s">
        <v>37</v>
      </c>
      <c r="C53" s="12"/>
      <c r="D53" s="2" t="s">
        <v>51</v>
      </c>
      <c r="E53" s="1" t="s">
        <v>52</v>
      </c>
      <c r="F53" s="1"/>
      <c r="G53" s="1"/>
      <c r="H53" s="1"/>
      <c r="I53" s="1"/>
      <c r="J53" s="1" t="s">
        <v>146</v>
      </c>
      <c r="K53" s="1" t="s">
        <v>47</v>
      </c>
      <c r="L53" s="1" t="s">
        <v>39</v>
      </c>
      <c r="M53" s="1" t="s">
        <v>39</v>
      </c>
      <c r="N53" s="2" t="s">
        <v>111</v>
      </c>
      <c r="O53" s="12">
        <v>39272</v>
      </c>
      <c r="P53" s="1" t="s">
        <v>121</v>
      </c>
      <c r="Q53" s="2" t="s">
        <v>142</v>
      </c>
      <c r="R53" s="1" t="s">
        <v>39</v>
      </c>
      <c r="S53" s="1"/>
      <c r="T53" s="13">
        <v>695000</v>
      </c>
      <c r="U53" s="14">
        <v>1</v>
      </c>
      <c r="V53" s="13">
        <f>U53*T53</f>
        <v>695000</v>
      </c>
      <c r="W53" s="2" t="s">
        <v>85</v>
      </c>
      <c r="X53" s="2" t="s">
        <v>88</v>
      </c>
      <c r="Y53" s="3" t="s">
        <v>86</v>
      </c>
      <c r="Z53" s="3" t="s">
        <v>87</v>
      </c>
      <c r="AA53" s="1"/>
      <c r="AB53" s="1"/>
      <c r="AC53" s="12">
        <v>39326</v>
      </c>
      <c r="AD53" s="12"/>
      <c r="AE53" s="13">
        <f>0+0</f>
        <v>0</v>
      </c>
      <c r="AF53" s="12"/>
      <c r="AG53" s="1" t="s">
        <v>39</v>
      </c>
    </row>
    <row r="54" spans="1:33" ht="12.75" customHeight="1" thickBot="1">
      <c r="A54" s="21" t="s">
        <v>40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15">
        <f>SUM(V53)</f>
        <v>695000</v>
      </c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</row>
    <row r="55" spans="1:33" ht="42.75" thickBot="1">
      <c r="A55" s="3" t="s">
        <v>70</v>
      </c>
      <c r="B55" s="3" t="s">
        <v>37</v>
      </c>
      <c r="C55" s="16"/>
      <c r="D55" s="17" t="s">
        <v>51</v>
      </c>
      <c r="E55" s="3" t="s">
        <v>52</v>
      </c>
      <c r="F55" s="3"/>
      <c r="G55" s="3"/>
      <c r="H55" s="3"/>
      <c r="I55" s="3"/>
      <c r="J55" s="3" t="s">
        <v>147</v>
      </c>
      <c r="K55" s="1" t="s">
        <v>47</v>
      </c>
      <c r="L55" s="3" t="s">
        <v>39</v>
      </c>
      <c r="M55" s="3" t="s">
        <v>39</v>
      </c>
      <c r="N55" s="17" t="s">
        <v>111</v>
      </c>
      <c r="O55" s="12">
        <v>39272</v>
      </c>
      <c r="P55" s="3" t="s">
        <v>122</v>
      </c>
      <c r="Q55" s="2" t="s">
        <v>141</v>
      </c>
      <c r="R55" s="1" t="s">
        <v>39</v>
      </c>
      <c r="S55" s="1"/>
      <c r="T55" s="13">
        <v>1095000</v>
      </c>
      <c r="U55" s="14">
        <v>1</v>
      </c>
      <c r="V55" s="13">
        <f>U55*T55</f>
        <v>1095000</v>
      </c>
      <c r="W55" s="2" t="s">
        <v>85</v>
      </c>
      <c r="X55" s="2" t="s">
        <v>88</v>
      </c>
      <c r="Y55" s="3" t="s">
        <v>86</v>
      </c>
      <c r="Z55" s="3" t="s">
        <v>87</v>
      </c>
      <c r="AA55" s="3"/>
      <c r="AB55" s="3"/>
      <c r="AC55" s="12">
        <v>39326</v>
      </c>
      <c r="AD55" s="16"/>
      <c r="AE55" s="13">
        <f>0+0</f>
        <v>0</v>
      </c>
      <c r="AF55" s="16"/>
      <c r="AG55" s="3" t="s">
        <v>39</v>
      </c>
    </row>
    <row r="56" spans="1:33" ht="12.75" customHeight="1" thickBot="1">
      <c r="A56" s="21" t="s">
        <v>40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15">
        <f>SUM(V55)</f>
        <v>1095000</v>
      </c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7" spans="1:33" ht="42.75" thickBot="1">
      <c r="A57" s="1" t="s">
        <v>71</v>
      </c>
      <c r="B57" s="1" t="s">
        <v>37</v>
      </c>
      <c r="C57" s="12"/>
      <c r="D57" s="2" t="s">
        <v>51</v>
      </c>
      <c r="E57" s="1" t="s">
        <v>52</v>
      </c>
      <c r="F57" s="1"/>
      <c r="G57" s="1"/>
      <c r="H57" s="1"/>
      <c r="I57" s="1"/>
      <c r="J57" s="1" t="s">
        <v>148</v>
      </c>
      <c r="K57" s="1" t="s">
        <v>47</v>
      </c>
      <c r="L57" s="1" t="s">
        <v>39</v>
      </c>
      <c r="M57" s="1" t="s">
        <v>39</v>
      </c>
      <c r="N57" s="2" t="s">
        <v>111</v>
      </c>
      <c r="O57" s="12">
        <v>39272</v>
      </c>
      <c r="P57" s="1" t="s">
        <v>123</v>
      </c>
      <c r="Q57" s="2" t="s">
        <v>140</v>
      </c>
      <c r="R57" s="1" t="s">
        <v>39</v>
      </c>
      <c r="S57" s="1"/>
      <c r="T57" s="13">
        <v>695000</v>
      </c>
      <c r="U57" s="14">
        <v>1</v>
      </c>
      <c r="V57" s="13">
        <f>U57*T57</f>
        <v>695000</v>
      </c>
      <c r="W57" s="2" t="s">
        <v>85</v>
      </c>
      <c r="X57" s="2" t="s">
        <v>88</v>
      </c>
      <c r="Y57" s="3" t="s">
        <v>86</v>
      </c>
      <c r="Z57" s="3" t="s">
        <v>87</v>
      </c>
      <c r="AA57" s="1"/>
      <c r="AB57" s="1"/>
      <c r="AC57" s="12">
        <v>39326</v>
      </c>
      <c r="AD57" s="12"/>
      <c r="AE57" s="13">
        <f>0+0</f>
        <v>0</v>
      </c>
      <c r="AF57" s="12"/>
      <c r="AG57" s="1" t="s">
        <v>39</v>
      </c>
    </row>
    <row r="58" spans="1:33" ht="12.75" customHeight="1" thickBot="1">
      <c r="A58" s="21" t="s">
        <v>40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15">
        <f>SUM(V57)</f>
        <v>695000</v>
      </c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1:33" ht="42.75" thickBot="1">
      <c r="A59" s="1" t="s">
        <v>72</v>
      </c>
      <c r="B59" s="1" t="s">
        <v>37</v>
      </c>
      <c r="C59" s="12"/>
      <c r="D59" s="2" t="s">
        <v>51</v>
      </c>
      <c r="E59" s="1" t="s">
        <v>52</v>
      </c>
      <c r="F59" s="1"/>
      <c r="G59" s="1"/>
      <c r="H59" s="1"/>
      <c r="I59" s="1"/>
      <c r="J59" s="1" t="s">
        <v>149</v>
      </c>
      <c r="K59" s="1" t="s">
        <v>47</v>
      </c>
      <c r="L59" s="1" t="s">
        <v>39</v>
      </c>
      <c r="M59" s="1" t="s">
        <v>39</v>
      </c>
      <c r="N59" s="2" t="s">
        <v>111</v>
      </c>
      <c r="O59" s="12">
        <v>39272</v>
      </c>
      <c r="P59" s="1" t="s">
        <v>124</v>
      </c>
      <c r="Q59" s="2" t="s">
        <v>139</v>
      </c>
      <c r="R59" s="1" t="s">
        <v>39</v>
      </c>
      <c r="S59" s="1"/>
      <c r="T59" s="13">
        <v>1095000</v>
      </c>
      <c r="U59" s="14">
        <v>1</v>
      </c>
      <c r="V59" s="13">
        <f>U59*T59</f>
        <v>1095000</v>
      </c>
      <c r="W59" s="2" t="s">
        <v>85</v>
      </c>
      <c r="X59" s="2" t="s">
        <v>88</v>
      </c>
      <c r="Y59" s="3" t="s">
        <v>86</v>
      </c>
      <c r="Z59" s="3" t="s">
        <v>87</v>
      </c>
      <c r="AA59" s="1"/>
      <c r="AB59" s="1"/>
      <c r="AC59" s="12">
        <v>39326</v>
      </c>
      <c r="AD59" s="12"/>
      <c r="AE59" s="13">
        <f>0+0</f>
        <v>0</v>
      </c>
      <c r="AF59" s="12"/>
      <c r="AG59" s="1" t="s">
        <v>39</v>
      </c>
    </row>
    <row r="60" spans="1:33" ht="12.75" customHeight="1" thickBot="1">
      <c r="A60" s="21" t="s">
        <v>40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15">
        <f>SUM(V59)</f>
        <v>1095000</v>
      </c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</row>
    <row r="61" spans="1:33" ht="53.25" thickBot="1">
      <c r="A61" s="1" t="s">
        <v>73</v>
      </c>
      <c r="B61" s="1" t="s">
        <v>37</v>
      </c>
      <c r="C61" s="12"/>
      <c r="D61" s="2" t="s">
        <v>51</v>
      </c>
      <c r="E61" s="1" t="s">
        <v>52</v>
      </c>
      <c r="F61" s="1"/>
      <c r="G61" s="1" t="s">
        <v>157</v>
      </c>
      <c r="H61" s="1" t="s">
        <v>174</v>
      </c>
      <c r="I61" s="1" t="s">
        <v>87</v>
      </c>
      <c r="J61" s="1" t="s">
        <v>170</v>
      </c>
      <c r="K61" s="1" t="s">
        <v>43</v>
      </c>
      <c r="L61" s="1" t="s">
        <v>39</v>
      </c>
      <c r="M61" s="1" t="s">
        <v>39</v>
      </c>
      <c r="N61" s="2" t="s">
        <v>93</v>
      </c>
      <c r="O61" s="12">
        <v>39328</v>
      </c>
      <c r="P61" s="1" t="s">
        <v>125</v>
      </c>
      <c r="Q61" s="2" t="s">
        <v>126</v>
      </c>
      <c r="R61" s="1" t="s">
        <v>39</v>
      </c>
      <c r="S61" s="1"/>
      <c r="T61" s="13">
        <v>77560</v>
      </c>
      <c r="U61" s="14">
        <v>1</v>
      </c>
      <c r="V61" s="13">
        <f>U61*T61</f>
        <v>77560</v>
      </c>
      <c r="W61" s="2" t="s">
        <v>127</v>
      </c>
      <c r="X61" s="2" t="s">
        <v>172</v>
      </c>
      <c r="Y61" s="1" t="s">
        <v>173</v>
      </c>
      <c r="Z61" s="1" t="s">
        <v>38</v>
      </c>
      <c r="AA61" s="1"/>
      <c r="AB61" s="1"/>
      <c r="AC61" s="12">
        <v>39356</v>
      </c>
      <c r="AD61" s="12"/>
      <c r="AE61" s="13">
        <f>0+77560</f>
        <v>77560</v>
      </c>
      <c r="AF61" s="12"/>
      <c r="AG61" s="1" t="s">
        <v>39</v>
      </c>
    </row>
    <row r="62" spans="1:33" ht="12.75" customHeight="1" thickBot="1">
      <c r="A62" s="21" t="s">
        <v>40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15">
        <f>SUM(V61)</f>
        <v>77560</v>
      </c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1:33" ht="53.25" thickBot="1">
      <c r="A63" s="1" t="s">
        <v>41</v>
      </c>
      <c r="B63" s="1" t="s">
        <v>37</v>
      </c>
      <c r="C63" s="12"/>
      <c r="D63" s="2" t="s">
        <v>51</v>
      </c>
      <c r="E63" s="1" t="s">
        <v>52</v>
      </c>
      <c r="F63" s="1"/>
      <c r="G63" s="1" t="s">
        <v>157</v>
      </c>
      <c r="H63" s="1" t="s">
        <v>174</v>
      </c>
      <c r="I63" s="1" t="s">
        <v>87</v>
      </c>
      <c r="J63" s="1" t="s">
        <v>170</v>
      </c>
      <c r="K63" s="1" t="s">
        <v>43</v>
      </c>
      <c r="L63" s="1" t="s">
        <v>39</v>
      </c>
      <c r="M63" s="1" t="s">
        <v>39</v>
      </c>
      <c r="N63" s="2" t="s">
        <v>93</v>
      </c>
      <c r="O63" s="12">
        <v>39328</v>
      </c>
      <c r="P63" s="1" t="s">
        <v>128</v>
      </c>
      <c r="Q63" s="2" t="s">
        <v>126</v>
      </c>
      <c r="R63" s="1" t="s">
        <v>39</v>
      </c>
      <c r="S63" s="1"/>
      <c r="T63" s="13">
        <v>7895</v>
      </c>
      <c r="U63" s="14">
        <v>1</v>
      </c>
      <c r="V63" s="13">
        <f>U63*T63</f>
        <v>7895</v>
      </c>
      <c r="W63" s="2" t="s">
        <v>130</v>
      </c>
      <c r="X63" s="2" t="s">
        <v>185</v>
      </c>
      <c r="Y63" s="1" t="s">
        <v>186</v>
      </c>
      <c r="Z63" s="1" t="s">
        <v>38</v>
      </c>
      <c r="AA63" s="1"/>
      <c r="AB63" s="1"/>
      <c r="AC63" s="12">
        <v>39356</v>
      </c>
      <c r="AD63" s="12"/>
      <c r="AE63" s="13">
        <f>0+7895</f>
        <v>7895</v>
      </c>
      <c r="AF63" s="12"/>
      <c r="AG63" s="1" t="s">
        <v>39</v>
      </c>
    </row>
    <row r="64" spans="1:33" ht="12.75" customHeight="1" thickBot="1">
      <c r="A64" s="21" t="s">
        <v>40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15">
        <f>SUM(V63)</f>
        <v>7895</v>
      </c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1:33" ht="53.25" thickBot="1">
      <c r="A65" s="3" t="s">
        <v>45</v>
      </c>
      <c r="B65" s="3" t="s">
        <v>37</v>
      </c>
      <c r="C65" s="16"/>
      <c r="D65" s="17" t="s">
        <v>51</v>
      </c>
      <c r="E65" s="3" t="s">
        <v>52</v>
      </c>
      <c r="F65" s="3"/>
      <c r="G65" s="1" t="s">
        <v>157</v>
      </c>
      <c r="H65" s="1" t="s">
        <v>174</v>
      </c>
      <c r="I65" s="1" t="s">
        <v>87</v>
      </c>
      <c r="J65" s="1" t="s">
        <v>170</v>
      </c>
      <c r="K65" s="1" t="s">
        <v>43</v>
      </c>
      <c r="L65" s="3" t="s">
        <v>39</v>
      </c>
      <c r="M65" s="3" t="s">
        <v>39</v>
      </c>
      <c r="N65" s="2" t="s">
        <v>93</v>
      </c>
      <c r="O65" s="12">
        <v>39328</v>
      </c>
      <c r="P65" s="3" t="s">
        <v>129</v>
      </c>
      <c r="Q65" s="2" t="s">
        <v>126</v>
      </c>
      <c r="R65" s="1" t="s">
        <v>39</v>
      </c>
      <c r="S65" s="1"/>
      <c r="T65" s="13">
        <v>89671</v>
      </c>
      <c r="U65" s="14">
        <v>1</v>
      </c>
      <c r="V65" s="13">
        <f>U65*T65</f>
        <v>89671</v>
      </c>
      <c r="W65" s="17" t="s">
        <v>131</v>
      </c>
      <c r="X65" s="2" t="s">
        <v>183</v>
      </c>
      <c r="Y65" s="1" t="s">
        <v>184</v>
      </c>
      <c r="Z65" s="1" t="s">
        <v>38</v>
      </c>
      <c r="AA65" s="3"/>
      <c r="AB65" s="3"/>
      <c r="AC65" s="12">
        <v>39356</v>
      </c>
      <c r="AD65" s="16"/>
      <c r="AE65" s="13">
        <f>0+89671</f>
        <v>89671</v>
      </c>
      <c r="AF65" s="16"/>
      <c r="AG65" s="3" t="s">
        <v>39</v>
      </c>
    </row>
    <row r="66" spans="1:33" ht="12.75" customHeight="1" thickBot="1">
      <c r="A66" s="21" t="s">
        <v>40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15">
        <f>SUM(V65)</f>
        <v>89671</v>
      </c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1:33" ht="32.25" thickBot="1">
      <c r="A67" s="1" t="s">
        <v>74</v>
      </c>
      <c r="B67" s="1" t="s">
        <v>37</v>
      </c>
      <c r="C67" s="12"/>
      <c r="D67" s="2" t="s">
        <v>51</v>
      </c>
      <c r="E67" s="1" t="s">
        <v>52</v>
      </c>
      <c r="F67" s="1"/>
      <c r="G67" s="1"/>
      <c r="H67" s="1"/>
      <c r="I67" s="1"/>
      <c r="J67" s="1" t="s">
        <v>39</v>
      </c>
      <c r="K67" s="1"/>
      <c r="L67" s="1" t="s">
        <v>39</v>
      </c>
      <c r="M67" s="1" t="s">
        <v>39</v>
      </c>
      <c r="N67" s="2"/>
      <c r="O67" s="12"/>
      <c r="P67" s="1" t="s">
        <v>132</v>
      </c>
      <c r="Q67" s="2"/>
      <c r="R67" s="1" t="s">
        <v>39</v>
      </c>
      <c r="S67" s="1"/>
      <c r="T67" s="13">
        <v>0</v>
      </c>
      <c r="U67" s="14">
        <v>0</v>
      </c>
      <c r="V67" s="13">
        <f>U67*T67</f>
        <v>0</v>
      </c>
      <c r="W67" s="2"/>
      <c r="X67" s="2"/>
      <c r="Y67" s="1"/>
      <c r="Z67" s="1"/>
      <c r="AA67" s="1"/>
      <c r="AB67" s="1"/>
      <c r="AC67" s="12"/>
      <c r="AD67" s="12"/>
      <c r="AE67" s="13">
        <f>0+0</f>
        <v>0</v>
      </c>
      <c r="AF67" s="12"/>
      <c r="AG67" s="1" t="s">
        <v>39</v>
      </c>
    </row>
    <row r="68" spans="1:33" ht="12.75" customHeight="1" thickBot="1">
      <c r="A68" s="21" t="s">
        <v>40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15">
        <f>SUM(V67)</f>
        <v>0</v>
      </c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</row>
    <row r="69" spans="1:33" ht="53.25" thickBot="1">
      <c r="A69" s="1" t="s">
        <v>75</v>
      </c>
      <c r="B69" s="1" t="s">
        <v>37</v>
      </c>
      <c r="C69" s="12"/>
      <c r="D69" s="2" t="s">
        <v>51</v>
      </c>
      <c r="E69" s="1" t="s">
        <v>52</v>
      </c>
      <c r="F69" s="1"/>
      <c r="G69" s="1" t="s">
        <v>157</v>
      </c>
      <c r="H69" s="1" t="s">
        <v>174</v>
      </c>
      <c r="I69" s="1" t="s">
        <v>87</v>
      </c>
      <c r="J69" s="1" t="s">
        <v>170</v>
      </c>
      <c r="K69" s="1" t="s">
        <v>43</v>
      </c>
      <c r="L69" s="1" t="s">
        <v>39</v>
      </c>
      <c r="M69" s="1" t="s">
        <v>39</v>
      </c>
      <c r="N69" s="2" t="s">
        <v>93</v>
      </c>
      <c r="O69" s="12">
        <v>39349</v>
      </c>
      <c r="P69" s="1" t="s">
        <v>133</v>
      </c>
      <c r="Q69" s="2" t="s">
        <v>126</v>
      </c>
      <c r="R69" s="1" t="s">
        <v>39</v>
      </c>
      <c r="S69" s="1"/>
      <c r="T69" s="13">
        <v>27096</v>
      </c>
      <c r="U69" s="14">
        <v>1</v>
      </c>
      <c r="V69" s="13">
        <f>U69*T69</f>
        <v>27096</v>
      </c>
      <c r="W69" s="2" t="s">
        <v>130</v>
      </c>
      <c r="X69" s="2" t="s">
        <v>185</v>
      </c>
      <c r="Y69" s="1" t="s">
        <v>186</v>
      </c>
      <c r="Z69" s="1" t="s">
        <v>38</v>
      </c>
      <c r="AA69" s="1"/>
      <c r="AB69" s="1"/>
      <c r="AC69" s="12"/>
      <c r="AD69" s="12"/>
      <c r="AE69" s="13">
        <f>0+27096</f>
        <v>27096</v>
      </c>
      <c r="AF69" s="12"/>
      <c r="AG69" s="1" t="s">
        <v>39</v>
      </c>
    </row>
    <row r="70" spans="1:33" ht="12.75" customHeight="1" thickBot="1">
      <c r="A70" s="21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15">
        <f>SUM(V69)</f>
        <v>27096</v>
      </c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</row>
    <row r="71" spans="1:33" ht="53.25" thickBot="1">
      <c r="A71" s="1" t="s">
        <v>76</v>
      </c>
      <c r="B71" s="1" t="s">
        <v>37</v>
      </c>
      <c r="C71" s="12"/>
      <c r="D71" s="2" t="s">
        <v>51</v>
      </c>
      <c r="E71" s="1" t="s">
        <v>52</v>
      </c>
      <c r="F71" s="1"/>
      <c r="G71" s="1" t="s">
        <v>157</v>
      </c>
      <c r="H71" s="1" t="s">
        <v>174</v>
      </c>
      <c r="I71" s="1" t="s">
        <v>87</v>
      </c>
      <c r="J71" s="1" t="s">
        <v>170</v>
      </c>
      <c r="K71" s="1" t="s">
        <v>43</v>
      </c>
      <c r="L71" s="1" t="s">
        <v>39</v>
      </c>
      <c r="M71" s="1" t="s">
        <v>39</v>
      </c>
      <c r="N71" s="2" t="s">
        <v>93</v>
      </c>
      <c r="O71" s="12">
        <v>39349</v>
      </c>
      <c r="P71" s="1" t="s">
        <v>134</v>
      </c>
      <c r="Q71" s="2" t="s">
        <v>126</v>
      </c>
      <c r="R71" s="1" t="s">
        <v>39</v>
      </c>
      <c r="S71" s="1"/>
      <c r="T71" s="13">
        <v>121207</v>
      </c>
      <c r="U71" s="14">
        <v>1</v>
      </c>
      <c r="V71" s="13">
        <f>U71*T71</f>
        <v>121207</v>
      </c>
      <c r="W71" s="17" t="s">
        <v>131</v>
      </c>
      <c r="X71" s="2" t="s">
        <v>183</v>
      </c>
      <c r="Y71" s="1" t="s">
        <v>184</v>
      </c>
      <c r="Z71" s="1" t="s">
        <v>38</v>
      </c>
      <c r="AA71" s="1"/>
      <c r="AB71" s="1"/>
      <c r="AC71" s="12">
        <v>39370</v>
      </c>
      <c r="AD71" s="12"/>
      <c r="AE71" s="13">
        <f>0+121207</f>
        <v>121207</v>
      </c>
      <c r="AF71" s="12"/>
      <c r="AG71" s="1" t="s">
        <v>39</v>
      </c>
    </row>
    <row r="72" spans="1:33" ht="12.75" customHeight="1" thickBot="1">
      <c r="A72" s="21" t="s">
        <v>40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15">
        <f>SUM(V71)</f>
        <v>121207</v>
      </c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</row>
    <row r="73" spans="1:33" ht="53.25" thickBot="1">
      <c r="A73" s="1" t="s">
        <v>77</v>
      </c>
      <c r="B73" s="1" t="s">
        <v>37</v>
      </c>
      <c r="C73" s="12"/>
      <c r="D73" s="2" t="s">
        <v>51</v>
      </c>
      <c r="E73" s="1" t="s">
        <v>52</v>
      </c>
      <c r="F73" s="1"/>
      <c r="G73" s="1" t="s">
        <v>157</v>
      </c>
      <c r="H73" s="1" t="s">
        <v>174</v>
      </c>
      <c r="I73" s="1" t="s">
        <v>87</v>
      </c>
      <c r="J73" s="1" t="s">
        <v>170</v>
      </c>
      <c r="K73" s="1" t="s">
        <v>43</v>
      </c>
      <c r="L73" s="1" t="s">
        <v>39</v>
      </c>
      <c r="M73" s="1" t="s">
        <v>39</v>
      </c>
      <c r="N73" s="2" t="s">
        <v>93</v>
      </c>
      <c r="O73" s="12">
        <v>39349</v>
      </c>
      <c r="P73" s="1" t="s">
        <v>135</v>
      </c>
      <c r="Q73" s="2" t="s">
        <v>126</v>
      </c>
      <c r="R73" s="1" t="s">
        <v>39</v>
      </c>
      <c r="S73" s="1"/>
      <c r="T73" s="13">
        <v>181455</v>
      </c>
      <c r="U73" s="14">
        <v>1</v>
      </c>
      <c r="V73" s="13">
        <f>U73*T73</f>
        <v>181455</v>
      </c>
      <c r="W73" s="2" t="s">
        <v>127</v>
      </c>
      <c r="X73" s="2" t="s">
        <v>172</v>
      </c>
      <c r="Y73" s="1" t="s">
        <v>173</v>
      </c>
      <c r="Z73" s="1" t="s">
        <v>38</v>
      </c>
      <c r="AA73" s="1"/>
      <c r="AB73" s="1"/>
      <c r="AC73" s="12">
        <v>39370</v>
      </c>
      <c r="AD73" s="12"/>
      <c r="AE73" s="13">
        <f>0+181455</f>
        <v>181455</v>
      </c>
      <c r="AF73" s="12"/>
      <c r="AG73" s="1" t="s">
        <v>39</v>
      </c>
    </row>
    <row r="74" spans="1:33" ht="12.75" customHeight="1" thickBot="1">
      <c r="A74" s="21" t="s">
        <v>40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15">
        <f>SUM(V73)</f>
        <v>181455</v>
      </c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</row>
    <row r="75" spans="1:33" ht="53.25" thickBot="1">
      <c r="A75" s="1" t="s">
        <v>187</v>
      </c>
      <c r="B75" s="3" t="s">
        <v>37</v>
      </c>
      <c r="C75" s="16"/>
      <c r="D75" s="17" t="s">
        <v>51</v>
      </c>
      <c r="E75" s="3" t="s">
        <v>52</v>
      </c>
      <c r="F75" s="3"/>
      <c r="G75" s="3"/>
      <c r="H75" s="3"/>
      <c r="I75" s="3"/>
      <c r="J75" s="3" t="s">
        <v>39</v>
      </c>
      <c r="K75" s="1" t="s">
        <v>43</v>
      </c>
      <c r="L75" s="3" t="s">
        <v>39</v>
      </c>
      <c r="M75" s="3" t="s">
        <v>39</v>
      </c>
      <c r="N75" s="2" t="s">
        <v>93</v>
      </c>
      <c r="O75" s="16">
        <v>39353</v>
      </c>
      <c r="P75" s="3" t="s">
        <v>136</v>
      </c>
      <c r="Q75" s="2" t="s">
        <v>92</v>
      </c>
      <c r="R75" s="1" t="s">
        <v>39</v>
      </c>
      <c r="S75" s="1"/>
      <c r="T75" s="13">
        <v>0</v>
      </c>
      <c r="U75" s="14">
        <v>0</v>
      </c>
      <c r="V75" s="13">
        <f>U75*T75</f>
        <v>0</v>
      </c>
      <c r="W75" s="17"/>
      <c r="X75" s="17"/>
      <c r="Y75" s="3"/>
      <c r="Z75" s="3"/>
      <c r="AA75" s="3"/>
      <c r="AB75" s="3"/>
      <c r="AC75" s="16"/>
      <c r="AD75" s="16"/>
      <c r="AE75" s="13">
        <f>0+0</f>
        <v>0</v>
      </c>
      <c r="AF75" s="16"/>
      <c r="AG75" s="3" t="s">
        <v>39</v>
      </c>
    </row>
    <row r="76" spans="1:33" ht="12.75" customHeight="1" thickBot="1">
      <c r="A76" s="21" t="s">
        <v>40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15">
        <f>SUM(V75)</f>
        <v>0</v>
      </c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</row>
    <row r="77" spans="1:33" ht="53.25" thickBot="1">
      <c r="A77" s="1" t="s">
        <v>188</v>
      </c>
      <c r="B77" s="1" t="s">
        <v>37</v>
      </c>
      <c r="C77" s="12"/>
      <c r="D77" s="2" t="s">
        <v>51</v>
      </c>
      <c r="E77" s="1" t="s">
        <v>52</v>
      </c>
      <c r="F77" s="1"/>
      <c r="G77" s="1" t="s">
        <v>157</v>
      </c>
      <c r="H77" s="1" t="s">
        <v>174</v>
      </c>
      <c r="I77" s="1" t="s">
        <v>87</v>
      </c>
      <c r="J77" s="1" t="s">
        <v>170</v>
      </c>
      <c r="K77" s="1" t="s">
        <v>43</v>
      </c>
      <c r="L77" s="1" t="s">
        <v>39</v>
      </c>
      <c r="M77" s="1" t="s">
        <v>39</v>
      </c>
      <c r="N77" s="2" t="s">
        <v>93</v>
      </c>
      <c r="O77" s="12">
        <v>39356</v>
      </c>
      <c r="P77" s="1" t="s">
        <v>137</v>
      </c>
      <c r="Q77" s="2" t="s">
        <v>126</v>
      </c>
      <c r="R77" s="1" t="s">
        <v>39</v>
      </c>
      <c r="S77" s="1"/>
      <c r="T77" s="13">
        <v>32930</v>
      </c>
      <c r="U77" s="14">
        <v>1</v>
      </c>
      <c r="V77" s="13">
        <f>U77*T77</f>
        <v>32930</v>
      </c>
      <c r="W77" s="2" t="s">
        <v>130</v>
      </c>
      <c r="X77" s="2" t="s">
        <v>185</v>
      </c>
      <c r="Y77" s="1" t="s">
        <v>186</v>
      </c>
      <c r="Z77" s="1" t="s">
        <v>38</v>
      </c>
      <c r="AA77" s="1"/>
      <c r="AB77" s="1"/>
      <c r="AC77" s="12"/>
      <c r="AD77" s="12"/>
      <c r="AE77" s="13">
        <f>0+32930</f>
        <v>32930</v>
      </c>
      <c r="AF77" s="12"/>
      <c r="AG77" s="1" t="s">
        <v>39</v>
      </c>
    </row>
    <row r="78" spans="1:33" ht="12.75" customHeight="1" thickBot="1">
      <c r="A78" s="21" t="s">
        <v>40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15">
        <f>SUM(V77)</f>
        <v>32930</v>
      </c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</row>
    <row r="79" spans="1:33" ht="53.25" thickBot="1">
      <c r="A79" s="1" t="s">
        <v>189</v>
      </c>
      <c r="B79" s="1" t="s">
        <v>37</v>
      </c>
      <c r="C79" s="12"/>
      <c r="D79" s="2" t="s">
        <v>51</v>
      </c>
      <c r="E79" s="1" t="s">
        <v>52</v>
      </c>
      <c r="F79" s="1"/>
      <c r="G79" s="1" t="s">
        <v>157</v>
      </c>
      <c r="H79" s="1" t="s">
        <v>174</v>
      </c>
      <c r="I79" s="1" t="s">
        <v>87</v>
      </c>
      <c r="J79" s="1" t="s">
        <v>170</v>
      </c>
      <c r="K79" s="1" t="s">
        <v>43</v>
      </c>
      <c r="L79" s="1" t="s">
        <v>39</v>
      </c>
      <c r="M79" s="1" t="s">
        <v>39</v>
      </c>
      <c r="N79" s="2" t="s">
        <v>93</v>
      </c>
      <c r="O79" s="12">
        <v>39356</v>
      </c>
      <c r="P79" s="1" t="s">
        <v>138</v>
      </c>
      <c r="Q79" s="2" t="s">
        <v>126</v>
      </c>
      <c r="R79" s="1" t="s">
        <v>39</v>
      </c>
      <c r="S79" s="1"/>
      <c r="T79" s="13">
        <v>58231</v>
      </c>
      <c r="U79" s="14">
        <v>1</v>
      </c>
      <c r="V79" s="13">
        <f>U79*T79</f>
        <v>58231</v>
      </c>
      <c r="W79" s="17" t="s">
        <v>131</v>
      </c>
      <c r="X79" s="2" t="s">
        <v>183</v>
      </c>
      <c r="Y79" s="1" t="s">
        <v>184</v>
      </c>
      <c r="Z79" s="1" t="s">
        <v>38</v>
      </c>
      <c r="AA79" s="1"/>
      <c r="AB79" s="1"/>
      <c r="AC79" s="12">
        <v>39387</v>
      </c>
      <c r="AD79" s="12"/>
      <c r="AE79" s="13">
        <f>0+58231</f>
        <v>58231</v>
      </c>
      <c r="AF79" s="12"/>
      <c r="AG79" s="1" t="s">
        <v>39</v>
      </c>
    </row>
    <row r="80" spans="1:33" ht="12.75" customHeight="1" thickBot="1">
      <c r="A80" s="48" t="s">
        <v>40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50"/>
      <c r="V80" s="15">
        <f>SUM(V79)</f>
        <v>58231</v>
      </c>
      <c r="W80" s="43"/>
      <c r="X80" s="45"/>
      <c r="Y80" s="45"/>
      <c r="Z80" s="45"/>
      <c r="AA80" s="45"/>
      <c r="AB80" s="45"/>
      <c r="AC80" s="45"/>
      <c r="AD80" s="45"/>
      <c r="AE80" s="45"/>
      <c r="AF80" s="45"/>
      <c r="AG80" s="44"/>
    </row>
    <row r="81" spans="1:33" ht="32.25" thickBot="1">
      <c r="A81" s="1"/>
      <c r="B81" s="1"/>
      <c r="C81" s="12"/>
      <c r="D81" s="2" t="s">
        <v>51</v>
      </c>
      <c r="E81" s="1" t="s">
        <v>52</v>
      </c>
      <c r="F81" s="1"/>
      <c r="G81" s="1"/>
      <c r="H81" s="1"/>
      <c r="I81" s="1"/>
      <c r="J81" s="1" t="s">
        <v>39</v>
      </c>
      <c r="K81" s="1"/>
      <c r="L81" s="1" t="s">
        <v>39</v>
      </c>
      <c r="M81" s="1" t="s">
        <v>39</v>
      </c>
      <c r="N81" s="2"/>
      <c r="O81" s="12"/>
      <c r="P81" s="1"/>
      <c r="Q81" s="2"/>
      <c r="R81" s="1" t="s">
        <v>39</v>
      </c>
      <c r="S81" s="1"/>
      <c r="T81" s="13">
        <v>0</v>
      </c>
      <c r="U81" s="14">
        <v>0</v>
      </c>
      <c r="V81" s="13">
        <f>U81*T81</f>
        <v>0</v>
      </c>
      <c r="W81" s="2"/>
      <c r="X81" s="2"/>
      <c r="Y81" s="1"/>
      <c r="Z81" s="1"/>
      <c r="AA81" s="1"/>
      <c r="AB81" s="1"/>
      <c r="AC81" s="12"/>
      <c r="AD81" s="12"/>
      <c r="AE81" s="13">
        <f>0+0</f>
        <v>0</v>
      </c>
      <c r="AF81" s="12"/>
      <c r="AG81" s="1" t="s">
        <v>39</v>
      </c>
    </row>
    <row r="82" spans="1:33" ht="12.75" customHeight="1" thickBot="1">
      <c r="A82" s="48" t="s">
        <v>40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50"/>
      <c r="V82" s="15">
        <f>SUM(V81)</f>
        <v>0</v>
      </c>
      <c r="W82" s="43"/>
      <c r="X82" s="45"/>
      <c r="Y82" s="45"/>
      <c r="Z82" s="45"/>
      <c r="AA82" s="45"/>
      <c r="AB82" s="45"/>
      <c r="AC82" s="45"/>
      <c r="AD82" s="45"/>
      <c r="AE82" s="45"/>
      <c r="AF82" s="45"/>
      <c r="AG82" s="44"/>
    </row>
    <row r="83" spans="1:33" ht="12.75" customHeight="1" thickBot="1">
      <c r="A83" s="21" t="s">
        <v>0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15">
        <f>V9+V11+V13+V15+V17+V19+V21+V23+V26+V28+V30+V32+V34+V36+V38+V43+V45+V47+V52+V54+V56+V58+V60+V62+V64+V66+V68+V70+V72+V74+V76+V78+V80</f>
        <v>179135141.03</v>
      </c>
      <c r="W83" s="43"/>
      <c r="X83" s="45"/>
      <c r="Y83" s="45"/>
      <c r="Z83" s="45"/>
      <c r="AA83" s="45"/>
      <c r="AB83" s="45"/>
      <c r="AC83" s="45"/>
      <c r="AD83" s="44"/>
      <c r="AE83" s="19">
        <f>AE8++AE10+AE12+AE14+AE16+AE18+AE20+AE22+AE24+AE27+AE29+AE31+AE33+AE35+AE37+AE39+AE44+AE46+AE48+AE53+AE55+AE57+AE59+AE61+AE63+AE65+AE67+AE69+AE71+AE73+AE75+AE77+AE79</f>
        <v>138521008.17999998</v>
      </c>
      <c r="AF83" s="43"/>
      <c r="AG83" s="44"/>
    </row>
    <row r="84" spans="1:33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2.75" customHeight="1">
      <c r="A85" s="23" t="s">
        <v>78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</row>
    <row r="86" spans="1:33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</sheetData>
  <autoFilter ref="A6:AG83"/>
  <mergeCells count="171">
    <mergeCell ref="A76:U76"/>
    <mergeCell ref="W76:AG76"/>
    <mergeCell ref="A82:U82"/>
    <mergeCell ref="W82:AG82"/>
    <mergeCell ref="A78:U78"/>
    <mergeCell ref="W78:AG78"/>
    <mergeCell ref="A80:U80"/>
    <mergeCell ref="W80:AG80"/>
    <mergeCell ref="AF83:AG83"/>
    <mergeCell ref="W83:AD83"/>
    <mergeCell ref="AF39:AF42"/>
    <mergeCell ref="P48:P51"/>
    <mergeCell ref="W48:W51"/>
    <mergeCell ref="X48:X51"/>
    <mergeCell ref="Y48:Y51"/>
    <mergeCell ref="Z48:Z51"/>
    <mergeCell ref="AA48:AA51"/>
    <mergeCell ref="AB48:AB51"/>
    <mergeCell ref="AG48:AG51"/>
    <mergeCell ref="M48:M51"/>
    <mergeCell ref="O48:O51"/>
    <mergeCell ref="N48:N51"/>
    <mergeCell ref="AC48:AC51"/>
    <mergeCell ref="AD48:AD51"/>
    <mergeCell ref="J48:J51"/>
    <mergeCell ref="I48:I51"/>
    <mergeCell ref="AE48:AE51"/>
    <mergeCell ref="AF48:AF51"/>
    <mergeCell ref="A74:U74"/>
    <mergeCell ref="W74:AG74"/>
    <mergeCell ref="H48:H51"/>
    <mergeCell ref="G48:G51"/>
    <mergeCell ref="F48:F51"/>
    <mergeCell ref="A48:A51"/>
    <mergeCell ref="B48:B51"/>
    <mergeCell ref="C48:C51"/>
    <mergeCell ref="D48:D51"/>
    <mergeCell ref="E48:E51"/>
    <mergeCell ref="A70:U70"/>
    <mergeCell ref="W70:AG70"/>
    <mergeCell ref="A72:U72"/>
    <mergeCell ref="W72:AG72"/>
    <mergeCell ref="A66:U66"/>
    <mergeCell ref="W66:AG66"/>
    <mergeCell ref="A68:U68"/>
    <mergeCell ref="W68:AG68"/>
    <mergeCell ref="A26:U26"/>
    <mergeCell ref="W26:AG26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P24:P25"/>
    <mergeCell ref="O24:O25"/>
    <mergeCell ref="N24:N25"/>
    <mergeCell ref="M24:M25"/>
    <mergeCell ref="L24:L25"/>
    <mergeCell ref="K24:K25"/>
    <mergeCell ref="J24:J25"/>
    <mergeCell ref="I24:I25"/>
    <mergeCell ref="H24:H25"/>
    <mergeCell ref="A64:U64"/>
    <mergeCell ref="W64:AG64"/>
    <mergeCell ref="G24:G25"/>
    <mergeCell ref="F24:F25"/>
    <mergeCell ref="E24:E25"/>
    <mergeCell ref="D24:D25"/>
    <mergeCell ref="C24:C25"/>
    <mergeCell ref="B24:B25"/>
    <mergeCell ref="A24:A25"/>
    <mergeCell ref="A60:U60"/>
    <mergeCell ref="W60:AG60"/>
    <mergeCell ref="A62:U62"/>
    <mergeCell ref="W62:AG62"/>
    <mergeCell ref="A56:U56"/>
    <mergeCell ref="W56:AG56"/>
    <mergeCell ref="A58:U58"/>
    <mergeCell ref="W58:AG58"/>
    <mergeCell ref="A45:U45"/>
    <mergeCell ref="W45:AG45"/>
    <mergeCell ref="A54:U54"/>
    <mergeCell ref="W54:AG54"/>
    <mergeCell ref="A47:U47"/>
    <mergeCell ref="W47:AG47"/>
    <mergeCell ref="A52:U52"/>
    <mergeCell ref="W52:AG52"/>
    <mergeCell ref="L48:L51"/>
    <mergeCell ref="K48:K51"/>
    <mergeCell ref="A43:U43"/>
    <mergeCell ref="W43:AG43"/>
    <mergeCell ref="AE39:AE42"/>
    <mergeCell ref="AD39:AD42"/>
    <mergeCell ref="AG39:AG42"/>
    <mergeCell ref="O39:O42"/>
    <mergeCell ref="Z39:Z42"/>
    <mergeCell ref="AA39:AA42"/>
    <mergeCell ref="AB39:AB42"/>
    <mergeCell ref="AC39:AC42"/>
    <mergeCell ref="P39:P42"/>
    <mergeCell ref="W39:W42"/>
    <mergeCell ref="X39:X42"/>
    <mergeCell ref="Y39:Y42"/>
    <mergeCell ref="F39:F42"/>
    <mergeCell ref="E39:E42"/>
    <mergeCell ref="D39:D42"/>
    <mergeCell ref="C39:C42"/>
    <mergeCell ref="W38:AG38"/>
    <mergeCell ref="K39:K42"/>
    <mergeCell ref="J39:J42"/>
    <mergeCell ref="I39:I42"/>
    <mergeCell ref="N39:N42"/>
    <mergeCell ref="M39:M42"/>
    <mergeCell ref="L39:L42"/>
    <mergeCell ref="A38:U38"/>
    <mergeCell ref="H39:H42"/>
    <mergeCell ref="G39:G42"/>
    <mergeCell ref="A34:U34"/>
    <mergeCell ref="W34:AG34"/>
    <mergeCell ref="A36:U36"/>
    <mergeCell ref="W36:AG36"/>
    <mergeCell ref="B39:B42"/>
    <mergeCell ref="A39:A42"/>
    <mergeCell ref="W23:AG23"/>
    <mergeCell ref="A28:U28"/>
    <mergeCell ref="W28:AG28"/>
    <mergeCell ref="A23:U23"/>
    <mergeCell ref="A30:U30"/>
    <mergeCell ref="W30:AG30"/>
    <mergeCell ref="A32:U32"/>
    <mergeCell ref="W32:AG32"/>
    <mergeCell ref="L5:L6"/>
    <mergeCell ref="M5:M6"/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  <mergeCell ref="A9:U9"/>
    <mergeCell ref="W9:AG9"/>
    <mergeCell ref="N5:N6"/>
    <mergeCell ref="O5:P5"/>
    <mergeCell ref="Q5:V5"/>
    <mergeCell ref="W5:AB5"/>
    <mergeCell ref="J5:J6"/>
    <mergeCell ref="K5:K6"/>
    <mergeCell ref="A11:U11"/>
    <mergeCell ref="W11:AG11"/>
    <mergeCell ref="A13:U13"/>
    <mergeCell ref="W13:AG13"/>
    <mergeCell ref="A17:U17"/>
    <mergeCell ref="W17:AG17"/>
    <mergeCell ref="A85:AG85"/>
    <mergeCell ref="A15:U15"/>
    <mergeCell ref="W15:AG15"/>
    <mergeCell ref="A83:U83"/>
    <mergeCell ref="A19:U19"/>
    <mergeCell ref="W19:AG19"/>
    <mergeCell ref="A21:U21"/>
    <mergeCell ref="W21:AG21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Albatros</dc:creator>
  <cp:keywords/>
  <dc:description/>
  <cp:lastModifiedBy>Чупаков</cp:lastModifiedBy>
  <cp:lastPrinted>2007-10-31T02:47:16Z</cp:lastPrinted>
  <dcterms:created xsi:type="dcterms:W3CDTF">2007-10-31T02:38:43Z</dcterms:created>
  <dcterms:modified xsi:type="dcterms:W3CDTF">2011-03-31T02:11:03Z</dcterms:modified>
  <cp:category/>
  <cp:version/>
  <cp:contentType/>
  <cp:contentStatus/>
</cp:coreProperties>
</file>