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Лист1" sheetId="1" r:id="rId1"/>
  </sheets>
  <definedNames>
    <definedName name="_xlnm._FilterDatabase" localSheetId="0" hidden="1">'Лист1'!$A$6:$AG$145</definedName>
    <definedName name="_xlnm.Print_Area" localSheetId="0">'Лист1'!$A$1:$AG$145</definedName>
  </definedNames>
  <calcPr fullCalcOnLoad="1"/>
</workbook>
</file>

<file path=xl/comments1.xml><?xml version="1.0" encoding="utf-8"?>
<comments xmlns="http://schemas.openxmlformats.org/spreadsheetml/2006/main">
  <authors>
    <author>Albatros</author>
  </authors>
  <commentList>
    <comment ref="P8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</t>
        </r>
      </text>
    </comment>
    <comment ref="P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</t>
        </r>
      </text>
    </comment>
    <comment ref="P10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</t>
        </r>
      </text>
    </comment>
    <comment ref="P1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</t>
        </r>
      </text>
    </comment>
    <comment ref="P12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</t>
        </r>
      </text>
    </comment>
    <comment ref="P1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</t>
        </r>
      </text>
    </comment>
    <comment ref="P1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ПЛ(п), АС+АПП, ПЛ(о)
Надо: </t>
        </r>
      </text>
    </comment>
    <comment ref="P1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ПЛ(п), АС+АПП, ПЛ(о)
Надо:</t>
        </r>
      </text>
    </comment>
    <comment ref="P2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2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2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2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3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АС+АПП,
Надо: МК, С, СФ, ПЛ(п), ПЛ(о)</t>
        </r>
      </text>
    </comment>
    <comment ref="P3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3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С, АС
Надо: МК, СФ,+АПП, ПЛ(п), ПЛ(о)</t>
        </r>
      </text>
    </comment>
    <comment ref="P4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АС+АПП, ПЛ(п),
Надо: ПЛ(о)</t>
        </r>
      </text>
    </comment>
    <comment ref="P42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АС+АПП, ПЛ(п),
Надо: ПЛ(о)</t>
        </r>
      </text>
    </comment>
    <comment ref="P4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АС+АПП, ПЛ(п), ПЛ(о)
Надо:</t>
        </r>
      </text>
    </comment>
    <comment ref="P44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АС+АПП, ПЛ(п),
Надо: ПЛ(о)</t>
        </r>
      </text>
    </comment>
    <comment ref="P4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АС+АПП, ПЛ(п),
Надо: ПЛ(о)</t>
        </r>
      </text>
    </comment>
    <comment ref="P46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АС+АПП, ПЛ(п),
Надо: ПЛ(о)</t>
        </r>
      </text>
    </comment>
    <comment ref="P4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АС+АПП, ПЛ(п),
Надо: ПЛ(о)</t>
        </r>
      </text>
    </comment>
    <comment ref="P48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АС+АПП, ПЛ(п),
Надо: ПЛ(о)</t>
        </r>
      </text>
    </comment>
    <comment ref="P4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
Надо: СФ, АС+АПП, ПЛ(п), ПЛ(о)</t>
        </r>
      </text>
    </comment>
    <comment ref="P50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
Надо: С, СФ, АС+АПП, ПЛ(п), ПЛ(о)</t>
        </r>
      </text>
    </comment>
    <comment ref="P5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
Надо: С, СФ, АС+АПП, ПЛ(п), ПЛ(о)</t>
        </r>
      </text>
    </comment>
    <comment ref="P5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СФ, АС+АПП, С, ПЛ(п),  ПЛ(о)
Надо:</t>
        </r>
      </text>
    </comment>
    <comment ref="P5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СФ, ПЛ(п), ПЛ(о)
Надо: С, АС+АПП</t>
        </r>
      </text>
    </comment>
    <comment ref="P5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5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6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6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6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6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6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70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7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72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74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ПЛ(п), СФ, С, АС+АПП, ПЛ(о)
Надо: </t>
        </r>
      </text>
    </comment>
    <comment ref="P8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С, ПЛ(п),
Надо: МК, СФ, АС+АПП, ПЛ(о)</t>
        </r>
      </text>
    </comment>
    <comment ref="P8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С, ПЛ(п),
Надо: МК, СФ, АС+АПП, ПЛ(о)</t>
        </r>
      </text>
    </comment>
    <comment ref="P8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С, ПЛ(п),
Надо: МК, СФ, АС+АПП, ПЛ(о)</t>
        </r>
      </text>
    </comment>
    <comment ref="P76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ПЛ(п)
Надо: АС+АПП,, ПЛ(о)</t>
        </r>
      </text>
    </comment>
    <comment ref="P7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ПЛ(п)
Надо: АС+АПП,, ПЛ(о)</t>
        </r>
      </text>
    </comment>
    <comment ref="P78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ПЛ(п)
Надо: АС+АПП,, ПЛ(о)</t>
        </r>
      </text>
    </comment>
    <comment ref="P7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С, СФ, ПЛ(п)
Надо: АС+АПП,, ПЛ(о)</t>
        </r>
      </text>
    </comment>
    <comment ref="P9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92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9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8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
Надо: МК, С, СФ, АС+АПП, ПЛ(п), ПЛ(о)</t>
        </r>
      </text>
    </comment>
    <comment ref="P9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
Надо: ПЛ(п), С, СФ, АС+АПП, ПЛ(о)</t>
        </r>
      </text>
    </comment>
    <comment ref="P9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0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02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00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04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ПЛ(п), МК, С, СФ, АС+АПП, ПЛ(о)
Надо: </t>
        </r>
      </text>
    </comment>
    <comment ref="P8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ПЛ(п),
Надо: С, СФ, АС+АПП, ПЛ(о)</t>
        </r>
      </text>
    </comment>
    <comment ref="P106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08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
Надо: МК, ПЛ(п), С, СФ, АС+АПП, ПЛ(о)</t>
        </r>
      </text>
    </comment>
    <comment ref="P110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
Надо: ПЛ(п), С, СФ, АС+АПП, ПЛ(о)</t>
        </r>
      </text>
    </comment>
    <comment ref="P112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
Надо: ПЛ(п), С, СФ, АС+АПП, ПЛ(о)</t>
        </r>
      </text>
    </comment>
    <comment ref="P114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
Надо: ПЛ(п), С, СФ, АС+АПП, ПЛ(о)</t>
        </r>
      </text>
    </comment>
    <comment ref="P116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1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20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2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18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1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2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2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2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2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3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
Надо: МК, С, СФ, АС+АПП, ПЛ(п), ПЛ(о)</t>
        </r>
      </text>
    </comment>
    <comment ref="P13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13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137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139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141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 
Надо: С, СФ, АС+АПП, ПЛ(п), ПЛ(о)</t>
        </r>
      </text>
    </comment>
    <comment ref="P143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
Надо: ПЛ(п), С, СФ, АС+АПП, ПЛ(о)</t>
        </r>
      </text>
    </comment>
    <comment ref="P95" authorId="0">
      <text>
        <r>
          <rPr>
            <b/>
            <sz val="8"/>
            <rFont val="Tahoma"/>
            <family val="0"/>
          </rPr>
          <t>Albatros:</t>
        </r>
        <r>
          <rPr>
            <sz val="8"/>
            <rFont val="Tahoma"/>
            <family val="0"/>
          </rPr>
          <t xml:space="preserve">
Дело: Гз, МК,
Надо: ПЛ(п), С, СФ, АС+АПП, ПЛ(о)</t>
        </r>
      </text>
    </comment>
  </commentList>
</comments>
</file>

<file path=xl/sharedStrings.xml><?xml version="1.0" encoding="utf-8"?>
<sst xmlns="http://schemas.openxmlformats.org/spreadsheetml/2006/main" count="1378" uniqueCount="390">
  <si>
    <t>Итого:</t>
  </si>
  <si>
    <t>Отчитывающаяся организация: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</si>
  <si>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</si>
  <si>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</si>
  <si>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</si>
  <si>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</si>
  <si>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конрактов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</si>
  <si>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</si>
  <si>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</si>
  <si>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</si>
  <si>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</si>
  <si>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</si>
  <si>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</si>
  <si>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</si>
  <si>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</si>
  <si>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Прекращения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</si>
  <si>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</si>
  <si>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</si>
  <si>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</si>
  <si>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</si>
  <si>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</si>
  <si>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</si>
  <si>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</si>
  <si>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</si>
  <si>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</si>
  <si>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</si>
  <si>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</si>
  <si>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</si>
  <si>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</si>
  <si>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</si>
  <si>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</si>
  <si>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</si>
  <si>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</si>
  <si>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</si>
  <si>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</si>
  <si>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1</t>
  </si>
  <si>
    <t/>
  </si>
  <si>
    <t>Итого по контракту:</t>
  </si>
  <si>
    <t>шт</t>
  </si>
  <si>
    <t>Открытый конкурс</t>
  </si>
  <si>
    <t>Администрация МО Мамско-Чуйского района</t>
  </si>
  <si>
    <t>Получатель</t>
  </si>
  <si>
    <t>0100108000001</t>
  </si>
  <si>
    <t>КУМИ Мамско-Чуйского района</t>
  </si>
  <si>
    <t>МУЗ "ЦРБ"</t>
  </si>
  <si>
    <t>0100108000002</t>
  </si>
  <si>
    <t>Областной бюджет, программа "Соц. развитие села до 2010 года"</t>
  </si>
  <si>
    <t>Запрос котировок</t>
  </si>
  <si>
    <t>Протокол рассмотрения и оценки котировочных заявок</t>
  </si>
  <si>
    <t>3833001251</t>
  </si>
  <si>
    <t>380201001</t>
  </si>
  <si>
    <t>II квартал 2008г.</t>
  </si>
  <si>
    <t>ООО "МедТехЦентр"</t>
  </si>
  <si>
    <t>664001, Иркутск г, Баррикад ул, 26</t>
  </si>
  <si>
    <t>3808149279</t>
  </si>
  <si>
    <t>380801001</t>
  </si>
  <si>
    <t>Реестр муниципальных контрактов</t>
  </si>
  <si>
    <t>Репина Е.А.</t>
  </si>
  <si>
    <t>Горохова Е.Г.</t>
  </si>
  <si>
    <t>Шаяхметов В.Н. и Камышина Е.В.</t>
  </si>
  <si>
    <t>Орехова В.В.</t>
  </si>
  <si>
    <t>Каурцева В.И.</t>
  </si>
  <si>
    <t>Серебренникова Л.А.</t>
  </si>
  <si>
    <t>Стерилизационное оборудование Стерилизатор паровой ГК-100 3 с горизонтальной круглой камерой</t>
  </si>
  <si>
    <t>Дезинфекционное оборудование</t>
  </si>
  <si>
    <t>Местный бюджет, средства ОМС</t>
  </si>
  <si>
    <t>Лекарственные средства</t>
  </si>
  <si>
    <t>II-IV квартал 2008г.</t>
  </si>
  <si>
    <t>0100108000003</t>
  </si>
  <si>
    <t>0100108000004</t>
  </si>
  <si>
    <t>0100108000005</t>
  </si>
  <si>
    <t>0100108000006</t>
  </si>
  <si>
    <t>0100108000007</t>
  </si>
  <si>
    <t>0100108000008</t>
  </si>
  <si>
    <t>Сильнодействующие и наркотические лекарственные средства</t>
  </si>
  <si>
    <t>Перевязочные средства и средства ухода</t>
  </si>
  <si>
    <t>Средства производства</t>
  </si>
  <si>
    <t>0100108000009</t>
  </si>
  <si>
    <t>Местный бюджет</t>
  </si>
  <si>
    <t>Продукты питания</t>
  </si>
  <si>
    <t>Отдел Образования</t>
  </si>
  <si>
    <t>МОУ "МСООШ"</t>
  </si>
  <si>
    <t>0100108000010</t>
  </si>
  <si>
    <t>0100108000011</t>
  </si>
  <si>
    <t>666811, Иркутская обл, Мама п, ул. Геологическая, 9-1</t>
  </si>
  <si>
    <t>Рязань г, Ленинского Комсомола ул, 41/1-40</t>
  </si>
  <si>
    <t>666811, Иркутская обл, Мама п, ул. Геологическая, 6-12</t>
  </si>
  <si>
    <t>666811, Иркутская обл, Мама п, ул. Советская, 48</t>
  </si>
  <si>
    <t>666811, Иркутская обл, Мама п, ул. Таежная, 17"а"</t>
  </si>
  <si>
    <t>666811, Иркутская обл, Мама п, ул. Октябрьская, 25-62</t>
  </si>
  <si>
    <t>2-комн. квартира (Геологическая, 6-12)</t>
  </si>
  <si>
    <t>3-комн. квартира (Октябрьская, 25-8)</t>
  </si>
  <si>
    <t>3-комн. квартира (Октябрьская, 25-62)</t>
  </si>
  <si>
    <t>3-комн. квартира (пер. Южный, 10-2)</t>
  </si>
  <si>
    <t>1-комн. квартира (Северная, 18-8)</t>
  </si>
  <si>
    <t>2-комн. квартира (Советская, 20-5)</t>
  </si>
  <si>
    <t>Протокол оценки и сопоставления заявок №2</t>
  </si>
  <si>
    <t>33,3</t>
  </si>
  <si>
    <t>47,7</t>
  </si>
  <si>
    <t>78,8</t>
  </si>
  <si>
    <t>57,2</t>
  </si>
  <si>
    <t>60,4</t>
  </si>
  <si>
    <t>48,2</t>
  </si>
  <si>
    <t>8</t>
  </si>
  <si>
    <t>9</t>
  </si>
  <si>
    <t>10</t>
  </si>
  <si>
    <t>11</t>
  </si>
  <si>
    <t>12</t>
  </si>
  <si>
    <t>13</t>
  </si>
  <si>
    <t>14</t>
  </si>
  <si>
    <t>ЗАО "Экс-Мар"</t>
  </si>
  <si>
    <t>664007, г.Иркутск, ул. Урицкого, 4Б</t>
  </si>
  <si>
    <t>3808051386</t>
  </si>
  <si>
    <t>(39569) 2-18-33, 2-16-82</t>
  </si>
  <si>
    <t>2</t>
  </si>
  <si>
    <t>3</t>
  </si>
  <si>
    <t>4</t>
  </si>
  <si>
    <t>5</t>
  </si>
  <si>
    <t>6</t>
  </si>
  <si>
    <t>7</t>
  </si>
  <si>
    <t>ООО "Региональный оптовый склад "Ангро""</t>
  </si>
  <si>
    <t>664043, Иркутск г, Маршала Конева ул, 78</t>
  </si>
  <si>
    <t>3808054524</t>
  </si>
  <si>
    <t>ОАО "Иркутская областная оптово-снабженческая аптечная база"</t>
  </si>
  <si>
    <t>3810040374</t>
  </si>
  <si>
    <t>381001001</t>
  </si>
  <si>
    <t>664040, Иркутск г, Тухачевского ул, 3</t>
  </si>
  <si>
    <t>ИП Скябас В.А.</t>
  </si>
  <si>
    <t>0100108000012</t>
  </si>
  <si>
    <t>0100108000013</t>
  </si>
  <si>
    <t>0100108000014</t>
  </si>
  <si>
    <t>Расходные средства для рентгенологической службы</t>
  </si>
  <si>
    <t>Перенатальное оборудование                         Стол неонатальный открытый СН-01МО</t>
  </si>
  <si>
    <t>15</t>
  </si>
  <si>
    <t>Дезинфекционное оборудование             Камера дизенфекционная ВФЭ-2/0,9-СЗМО</t>
  </si>
  <si>
    <t>0100108000015</t>
  </si>
  <si>
    <t>Автомобиль типа УАЗ-315194</t>
  </si>
  <si>
    <t>0100108000016</t>
  </si>
  <si>
    <t>0100108000017</t>
  </si>
  <si>
    <t>ООО "Сибирский успех"</t>
  </si>
  <si>
    <t>0100108000018</t>
  </si>
  <si>
    <t>0100108000019</t>
  </si>
  <si>
    <t>Областной бюджет и местный бюджет</t>
  </si>
  <si>
    <t>Доставка продовольственных и непродовольственных товаров в Витимское городское поселение</t>
  </si>
  <si>
    <t>Поставка копира и телефонного аппарата</t>
  </si>
  <si>
    <t>0100108000020</t>
  </si>
  <si>
    <t>0100108000021</t>
  </si>
  <si>
    <t>0100108000022</t>
  </si>
  <si>
    <t>0100108000023</t>
  </si>
  <si>
    <t>Доставка продовольственных и непродовольственных товаров в Горно-Чуйское городское поселение</t>
  </si>
  <si>
    <t>Доставка продовольственных и непродовольственных товаров в Луговское городское поселение</t>
  </si>
  <si>
    <t>Доставка продовольственных и непродовольственных товаров в Мамское городское поселение</t>
  </si>
  <si>
    <t>Доставка продовольственных и непродовольственных товаров в Согдиондонское городское поселение</t>
  </si>
  <si>
    <t>II-III квартал 2008г.</t>
  </si>
  <si>
    <t>ОАО "БайкалГАЗсервис"</t>
  </si>
  <si>
    <t>664035, Иркутск г, Сурнова ул, 22 Н</t>
  </si>
  <si>
    <t>3808056049</t>
  </si>
  <si>
    <t>0100108000024</t>
  </si>
  <si>
    <t>Протокол №1 рассмотрения заявок на участие в открытом аукционе</t>
  </si>
  <si>
    <t>Каменный уголь месторождения Джебарики-Хая</t>
  </si>
  <si>
    <t>тн</t>
  </si>
  <si>
    <t>до 01.09.2008г.</t>
  </si>
  <si>
    <t>ООО "Верхнеленское Речное Пароходство"</t>
  </si>
  <si>
    <t>664007, Иркутск г, Декабрьских событий ул, 125, оф. 400А</t>
  </si>
  <si>
    <t>Каменный уголь Черемховский марки "ДКОМ 13" п. Луговский</t>
  </si>
  <si>
    <t>ОАО "ОблЖилКомХоз"</t>
  </si>
  <si>
    <t>664035, Иркутск г, Сурнова ул, 16</t>
  </si>
  <si>
    <t>3818013862</t>
  </si>
  <si>
    <t>3808133575</t>
  </si>
  <si>
    <t>до 15.12.2008г.</t>
  </si>
  <si>
    <t>Каменный уголь Черемховский марки "ДКОМ 13" п. Витимский</t>
  </si>
  <si>
    <t>Каменный уголь Черемховский марки "ДКОМ 13" п. Мама</t>
  </si>
  <si>
    <t>Дизельные масла</t>
  </si>
  <si>
    <t>ЗАО "НафтаСиб-Иркутск"</t>
  </si>
  <si>
    <t>664007, Иркутск г, Декабрьских событий ул, 57</t>
  </si>
  <si>
    <t>3809020990</t>
  </si>
  <si>
    <t>до 15.08.2008г.</t>
  </si>
  <si>
    <t>Топливо самолетное ТС-1</t>
  </si>
  <si>
    <t>Бензин АИ-92</t>
  </si>
  <si>
    <t>Бензин АИ-80</t>
  </si>
  <si>
    <t>Дизельное топливо зимнее</t>
  </si>
  <si>
    <t>0100108000025</t>
  </si>
  <si>
    <t>666811, Иркутская обл, Мама п, ул. Заручейная, 2-1</t>
  </si>
  <si>
    <t>383300016239</t>
  </si>
  <si>
    <t>ООО "Оникс"</t>
  </si>
  <si>
    <t>666811, Иркутская обл, Мама п, ул. Северная, 8-6</t>
  </si>
  <si>
    <t>3802010418</t>
  </si>
  <si>
    <t>18</t>
  </si>
  <si>
    <t>16</t>
  </si>
  <si>
    <t>17</t>
  </si>
  <si>
    <t>19</t>
  </si>
  <si>
    <t>20</t>
  </si>
  <si>
    <t>21</t>
  </si>
  <si>
    <t>22</t>
  </si>
  <si>
    <t>ООО "ЗЕОН"</t>
  </si>
  <si>
    <t>Доставка до п. Согдиондон</t>
  </si>
  <si>
    <t>МУП "Теплоэнерго"</t>
  </si>
  <si>
    <t>666811, Иркутская обл, Мама п, ул. Октябрьская, 23</t>
  </si>
  <si>
    <t>3833002054</t>
  </si>
  <si>
    <t>Доставка до п. Горно-Чуйский</t>
  </si>
  <si>
    <t>23</t>
  </si>
  <si>
    <t>24</t>
  </si>
  <si>
    <t>3833001269</t>
  </si>
  <si>
    <t>383301001</t>
  </si>
  <si>
    <t>3833001300</t>
  </si>
  <si>
    <t>состоявшихся: 21</t>
  </si>
  <si>
    <t>Всего муниципальных контрактов: 39</t>
  </si>
  <si>
    <t>2008г.</t>
  </si>
  <si>
    <t>---</t>
  </si>
  <si>
    <t>Полное исполнение условий контракта</t>
  </si>
  <si>
    <t>25</t>
  </si>
  <si>
    <t>26</t>
  </si>
  <si>
    <t>27</t>
  </si>
  <si>
    <t>28</t>
  </si>
  <si>
    <t>1-комн. квартира ()</t>
  </si>
  <si>
    <t>32</t>
  </si>
  <si>
    <t>31,1</t>
  </si>
  <si>
    <t>59,8</t>
  </si>
  <si>
    <t>42,9</t>
  </si>
  <si>
    <t>2-комн. квартира ()</t>
  </si>
  <si>
    <t>3-комн. квартира ()</t>
  </si>
  <si>
    <t>Жарникова С.А.</t>
  </si>
  <si>
    <t>Осипова С.А.</t>
  </si>
  <si>
    <t>Новицкая И.В.</t>
  </si>
  <si>
    <t>Брунева В.П.</t>
  </si>
  <si>
    <t>(39569)                 2-10-77</t>
  </si>
  <si>
    <t>(39569)                2-15-04</t>
  </si>
  <si>
    <t>(39569)                2-15-19</t>
  </si>
  <si>
    <t>(39569)                2-11-25</t>
  </si>
  <si>
    <t>(3952)                  25-81-11</t>
  </si>
  <si>
    <t>(3952)                  97-26-37</t>
  </si>
  <si>
    <t>(3952)                  44-11-82</t>
  </si>
  <si>
    <t>(3952)                  59-32-59</t>
  </si>
  <si>
    <t>(39569)                2-13-97</t>
  </si>
  <si>
    <t>(39569)                2-15-69</t>
  </si>
  <si>
    <t>(3952)                  48-24-07</t>
  </si>
  <si>
    <t>(3952)                  29-21-20</t>
  </si>
  <si>
    <t>(39569)                2-19-82</t>
  </si>
  <si>
    <t>0100108000026</t>
  </si>
  <si>
    <t>0100108000027</t>
  </si>
  <si>
    <t>Открытый аукцион</t>
  </si>
  <si>
    <t>III квартал 2008г.</t>
  </si>
  <si>
    <t>0100108000028</t>
  </si>
  <si>
    <t>0100108000029</t>
  </si>
  <si>
    <t>0100108000030</t>
  </si>
  <si>
    <t>0100108000031</t>
  </si>
  <si>
    <t>Всего записей: 31</t>
  </si>
  <si>
    <t>Рентгенологическое оборудование             Установка для фотохимической обработки рентгеновских пленок</t>
  </si>
  <si>
    <t>Хирургическое оборудование             Аппарат электрохирургический и отсасыватель хирургический</t>
  </si>
  <si>
    <t>Дезинфекционное оборудование             Ультрафиолетовый облучатель</t>
  </si>
  <si>
    <t>Лабораторное оборудование                     Рн метр Checcer</t>
  </si>
  <si>
    <t>664047, Иркутск г, Партизанская ул, 65, 1</t>
  </si>
  <si>
    <t>3808051058</t>
  </si>
  <si>
    <t>(3952)                  20-48-10</t>
  </si>
  <si>
    <t>3814006543</t>
  </si>
  <si>
    <t>664007, Иркутск г, Декабрьских Событий ул, 88</t>
  </si>
  <si>
    <t>ООО "Дельрус-Байкал"</t>
  </si>
  <si>
    <t>664035, Иркутск г, Шевцова ул, 68, 18</t>
  </si>
  <si>
    <t>3808168070</t>
  </si>
  <si>
    <t>(3952)                  77-81-01</t>
  </si>
  <si>
    <t>18.06.08г.</t>
  </si>
  <si>
    <t>15.06.08г.</t>
  </si>
  <si>
    <t>03.07.08г.</t>
  </si>
  <si>
    <t>Капитальный ремонт котельной №1, «Школьной» с разводящими сетями (п. Мама)</t>
  </si>
  <si>
    <t xml:space="preserve">Капитальный ремонт котельной №4, «Центральной» (шлакозолоудаление, газоходы, циклоны) (п. Мама)  </t>
  </si>
  <si>
    <t>Капитальный ремонт котельной №14, «Баня» (замена 4 котлов) (п. Луговский)</t>
  </si>
  <si>
    <t>Капитальный ремонт котла №3 котельной №16, «Центральной» (п. Согдиондон)</t>
  </si>
  <si>
    <t>(3952)                  77-85-79</t>
  </si>
  <si>
    <t>0100108000032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</si>
  <si>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</si>
  <si>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</si>
  <si>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</si>
  <si>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</si>
  <si>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</si>
  <si>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</si>
  <si>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</si>
  <si>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</si>
  <si>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</si>
  <si>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Евстигнеев С.М.</t>
  </si>
  <si>
    <t>Нечаева А.Ф.</t>
  </si>
  <si>
    <t>Нестеркина В.А.</t>
  </si>
  <si>
    <t>48,9</t>
  </si>
  <si>
    <t>32,9</t>
  </si>
  <si>
    <t>47,14</t>
  </si>
  <si>
    <t>Поставка компьютерного оборудования для нужд МО Мамско-Чуйского района</t>
  </si>
  <si>
    <t>0100108000033</t>
  </si>
  <si>
    <t>0100108000034</t>
  </si>
  <si>
    <t>не состоявшихся: 5</t>
  </si>
  <si>
    <t>Сентябрь 2008г.</t>
  </si>
  <si>
    <t>30.07.08г.</t>
  </si>
  <si>
    <t>39</t>
  </si>
  <si>
    <t>40</t>
  </si>
  <si>
    <t>41</t>
  </si>
  <si>
    <t>42</t>
  </si>
  <si>
    <t>43</t>
  </si>
  <si>
    <t>2-комн. квартира (Профсоюзная, 24-4)</t>
  </si>
  <si>
    <t>42,4</t>
  </si>
  <si>
    <t>Селезнева Н.А.</t>
  </si>
  <si>
    <t>2-комн. квартира (Профсоюзная, 9-7)</t>
  </si>
  <si>
    <t>45,4</t>
  </si>
  <si>
    <t>Попова Л.М.</t>
  </si>
  <si>
    <t>1-комн. квартира (Октябрьская, 25-68)</t>
  </si>
  <si>
    <t>Черкашина Ю.Н.</t>
  </si>
  <si>
    <t>2-комн. квартира (Октябрьская, 25-35)</t>
  </si>
  <si>
    <t>50,6</t>
  </si>
  <si>
    <t>Загибалова Т.М.</t>
  </si>
  <si>
    <t>Неонатальное оборудование             Инкубатор</t>
  </si>
  <si>
    <t>45</t>
  </si>
  <si>
    <t>0100108000035</t>
  </si>
  <si>
    <t>44</t>
  </si>
  <si>
    <t>Поставка сервера в Администрацию МО Мамско-Чуйского района</t>
  </si>
  <si>
    <t>ООО "Бинэкст"</t>
  </si>
  <si>
    <t>3811114854</t>
  </si>
  <si>
    <t>381101001</t>
  </si>
  <si>
    <t>664007, Иркутск г, Подгорная ул, 68А</t>
  </si>
  <si>
    <t>(3952)                  24-00-24</t>
  </si>
  <si>
    <t>0100108000036</t>
  </si>
  <si>
    <t>0100108000037</t>
  </si>
  <si>
    <t>3-комн. квартира (Витимская, 42а-9)</t>
  </si>
  <si>
    <t>71,6</t>
  </si>
  <si>
    <t>Ступин С.С.</t>
  </si>
  <si>
    <t>666811, Иркутская обл, Мама п, ул. Витимская, 42а-9</t>
  </si>
  <si>
    <t>(39569)                  2-21-43</t>
  </si>
  <si>
    <t>46</t>
  </si>
  <si>
    <t>Поставка овощей</t>
  </si>
  <si>
    <t>47</t>
  </si>
  <si>
    <t>III-IV квартал 2008г.</t>
  </si>
  <si>
    <t>0100108000038</t>
  </si>
  <si>
    <t>0100108000039</t>
  </si>
  <si>
    <t>0100108000040</t>
  </si>
  <si>
    <t>48</t>
  </si>
  <si>
    <t>49</t>
  </si>
  <si>
    <t>50</t>
  </si>
  <si>
    <t>51</t>
  </si>
  <si>
    <t>0</t>
  </si>
  <si>
    <t>52</t>
  </si>
  <si>
    <t>53</t>
  </si>
  <si>
    <t>54</t>
  </si>
  <si>
    <t>55</t>
  </si>
  <si>
    <t>IV квартал 2008г.</t>
  </si>
  <si>
    <t>I-IV квартал 2009г.</t>
  </si>
  <si>
    <t>0100108000041</t>
  </si>
  <si>
    <t>0100108000042</t>
  </si>
  <si>
    <t>0100108000043</t>
  </si>
  <si>
    <t>0100108000044</t>
  </si>
  <si>
    <t>0100108000045</t>
  </si>
  <si>
    <t>0100108000046</t>
  </si>
  <si>
    <t>0100108000047</t>
  </si>
  <si>
    <t>0100108000048</t>
  </si>
  <si>
    <t>0100108000049</t>
  </si>
  <si>
    <t>0100108000050</t>
  </si>
  <si>
    <t>0100108000051</t>
  </si>
  <si>
    <t>0100108000052</t>
  </si>
  <si>
    <t>Медикаменты</t>
  </si>
  <si>
    <t>ООО "Рифарм Иркутск"</t>
  </si>
  <si>
    <t>664040, Иркутск г, Розы Люксембург ул, 184</t>
  </si>
  <si>
    <t>3810045492</t>
  </si>
  <si>
    <t>(3952)                  55-03-13</t>
  </si>
  <si>
    <t>Расходные медицинские средства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</si>
  <si>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</si>
  <si>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</si>
  <si>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</si>
  <si>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</si>
  <si>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</si>
  <si>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</si>
  <si>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</si>
  <si>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</si>
  <si>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</si>
  <si>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</si>
  <si>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</si>
  <si>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10.06.08</t>
  </si>
  <si>
    <t>Доставка продовольственных и непродовольственных товаров в Маммское городское поселение</t>
  </si>
  <si>
    <t>666811, Иркутская обл, Мама п, ул. Связи, 51</t>
  </si>
  <si>
    <t>ЛПХ Бударная Н.Д.</t>
  </si>
  <si>
    <t>Установка котла в котельной № 16 "Центральная" пг. Согдиондон</t>
  </si>
  <si>
    <t>0100108000053</t>
  </si>
  <si>
    <t>МДОУ д/с "Родничок"</t>
  </si>
  <si>
    <t>3802008137</t>
  </si>
  <si>
    <t>Дубровин А.Ю.</t>
  </si>
  <si>
    <t>Осипов С.А.</t>
  </si>
  <si>
    <t>2-комн. квартира (Советская, 22-9)</t>
  </si>
  <si>
    <t>Чуев С.А.</t>
  </si>
  <si>
    <t>1-комн. квартира (Советская, 33-3)</t>
  </si>
  <si>
    <t>3-комн. квартира (Октябрьская, 27-39)</t>
  </si>
  <si>
    <t>2-комн. квартира (Октябрьская, 25-33)</t>
  </si>
  <si>
    <t>Веретнов А.В.</t>
  </si>
  <si>
    <t>2-комн. квартира (Октябрьская, 27-72)</t>
  </si>
  <si>
    <t>Лушина А.И.</t>
  </si>
  <si>
    <t>2-комн. квартира (Южная, 20-9)</t>
  </si>
  <si>
    <t>Храмова Н.В.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</si>
</sst>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d/mm/yy"/>
  </numFmts>
  <fonts count="10">
    <font>
      <sz val="10"/>
      <name val="Arial Cyr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9" fontId="4" fillId="0" borderId="1" xfId="15" applyNumberFormat="1" applyFill="1" applyBorder="1" applyAlignment="1">
      <alignment horizontal="center" vertical="center" wrapText="1"/>
    </xf>
    <xf numFmtId="49" fontId="4" fillId="0" borderId="1" xfId="15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1" fillId="0" borderId="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8" fontId="2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125" style="4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1.75390625" style="4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9.125" style="4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54" t="s">
        <v>56</v>
      </c>
      <c r="E2" s="54"/>
      <c r="F2" s="54"/>
      <c r="G2" s="54"/>
      <c r="H2" s="54"/>
      <c r="I2" s="54"/>
      <c r="J2" s="54"/>
      <c r="K2" s="5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55" t="s">
        <v>1</v>
      </c>
      <c r="B4" s="55"/>
      <c r="C4" s="55"/>
      <c r="D4" s="55" t="s">
        <v>40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27" customHeight="1">
      <c r="A5" s="56" t="s">
        <v>2</v>
      </c>
      <c r="B5" s="58" t="s">
        <v>3</v>
      </c>
      <c r="C5" s="58" t="s">
        <v>4</v>
      </c>
      <c r="D5" s="58" t="s">
        <v>5</v>
      </c>
      <c r="E5" s="58"/>
      <c r="F5" s="58"/>
      <c r="G5" s="60" t="s">
        <v>41</v>
      </c>
      <c r="H5" s="61"/>
      <c r="I5" s="62"/>
      <c r="J5" s="58" t="s">
        <v>6</v>
      </c>
      <c r="K5" s="58" t="s">
        <v>7</v>
      </c>
      <c r="L5" s="58" t="s">
        <v>8</v>
      </c>
      <c r="M5" s="58" t="s">
        <v>9</v>
      </c>
      <c r="N5" s="58" t="s">
        <v>10</v>
      </c>
      <c r="O5" s="58" t="s">
        <v>11</v>
      </c>
      <c r="P5" s="58"/>
      <c r="Q5" s="58" t="s">
        <v>12</v>
      </c>
      <c r="R5" s="58"/>
      <c r="S5" s="58"/>
      <c r="T5" s="58"/>
      <c r="U5" s="58"/>
      <c r="V5" s="58"/>
      <c r="W5" s="58" t="s">
        <v>13</v>
      </c>
      <c r="X5" s="58"/>
      <c r="Y5" s="58"/>
      <c r="Z5" s="58"/>
      <c r="AA5" s="58"/>
      <c r="AB5" s="58"/>
      <c r="AC5" s="58" t="s">
        <v>14</v>
      </c>
      <c r="AD5" s="58"/>
      <c r="AE5" s="58" t="s">
        <v>15</v>
      </c>
      <c r="AF5" s="58"/>
      <c r="AG5" s="63"/>
    </row>
    <row r="6" spans="1:34" ht="138.75" customHeight="1" thickBot="1">
      <c r="A6" s="57"/>
      <c r="B6" s="59"/>
      <c r="C6" s="59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59"/>
      <c r="K6" s="59"/>
      <c r="L6" s="59"/>
      <c r="M6" s="59"/>
      <c r="N6" s="59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8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42">
      <c r="A8" s="40" t="s">
        <v>42</v>
      </c>
      <c r="B8" s="40" t="s">
        <v>35</v>
      </c>
      <c r="C8" s="44"/>
      <c r="D8" s="40" t="s">
        <v>43</v>
      </c>
      <c r="E8" s="40" t="s">
        <v>202</v>
      </c>
      <c r="F8" s="40" t="s">
        <v>203</v>
      </c>
      <c r="G8" s="40"/>
      <c r="H8" s="40"/>
      <c r="I8" s="40"/>
      <c r="J8" s="40" t="s">
        <v>142</v>
      </c>
      <c r="K8" s="40" t="s">
        <v>39</v>
      </c>
      <c r="L8" s="40" t="s">
        <v>36</v>
      </c>
      <c r="M8" s="51">
        <v>39548</v>
      </c>
      <c r="N8" s="40" t="s">
        <v>96</v>
      </c>
      <c r="O8" s="1" t="s">
        <v>370</v>
      </c>
      <c r="P8" s="1" t="s">
        <v>114</v>
      </c>
      <c r="Q8" s="2" t="s">
        <v>94</v>
      </c>
      <c r="R8" s="1" t="s">
        <v>97</v>
      </c>
      <c r="S8" s="1" t="s">
        <v>38</v>
      </c>
      <c r="T8" s="12">
        <v>84315</v>
      </c>
      <c r="U8" s="13">
        <v>1</v>
      </c>
      <c r="V8" s="12">
        <f aca="true" t="shared" si="0" ref="V8:V13">U8*T8</f>
        <v>84315</v>
      </c>
      <c r="W8" s="16" t="s">
        <v>57</v>
      </c>
      <c r="X8" s="16" t="s">
        <v>84</v>
      </c>
      <c r="Y8" s="15"/>
      <c r="Z8" s="21" t="s">
        <v>208</v>
      </c>
      <c r="AA8" s="15"/>
      <c r="AB8" s="15" t="s">
        <v>225</v>
      </c>
      <c r="AC8" s="67" t="s">
        <v>207</v>
      </c>
      <c r="AD8" s="15"/>
      <c r="AE8" s="12">
        <v>0</v>
      </c>
      <c r="AF8" s="15"/>
      <c r="AG8" s="15"/>
      <c r="AH8" s="19"/>
    </row>
    <row r="9" spans="1:34" ht="31.5">
      <c r="A9" s="41"/>
      <c r="B9" s="41"/>
      <c r="C9" s="45"/>
      <c r="D9" s="41"/>
      <c r="E9" s="41"/>
      <c r="F9" s="41"/>
      <c r="G9" s="41"/>
      <c r="H9" s="41"/>
      <c r="I9" s="41"/>
      <c r="J9" s="41"/>
      <c r="K9" s="41"/>
      <c r="L9" s="41"/>
      <c r="M9" s="52"/>
      <c r="N9" s="41"/>
      <c r="O9" s="1" t="s">
        <v>370</v>
      </c>
      <c r="P9" s="1" t="s">
        <v>115</v>
      </c>
      <c r="Q9" s="2" t="s">
        <v>95</v>
      </c>
      <c r="R9" s="1" t="s">
        <v>101</v>
      </c>
      <c r="S9" s="1" t="s">
        <v>38</v>
      </c>
      <c r="T9" s="12">
        <v>150000</v>
      </c>
      <c r="U9" s="13">
        <v>1</v>
      </c>
      <c r="V9" s="12">
        <f t="shared" si="0"/>
        <v>150000</v>
      </c>
      <c r="W9" s="16" t="s">
        <v>58</v>
      </c>
      <c r="X9" s="16" t="s">
        <v>85</v>
      </c>
      <c r="Y9" s="15"/>
      <c r="Z9" s="21" t="s">
        <v>208</v>
      </c>
      <c r="AA9" s="15"/>
      <c r="AB9" s="15"/>
      <c r="AC9" s="68"/>
      <c r="AD9" s="15"/>
      <c r="AE9" s="12">
        <v>0</v>
      </c>
      <c r="AF9" s="15"/>
      <c r="AG9" s="15"/>
      <c r="AH9" s="19"/>
    </row>
    <row r="10" spans="1:34" ht="42">
      <c r="A10" s="41"/>
      <c r="B10" s="41"/>
      <c r="C10" s="45"/>
      <c r="D10" s="41"/>
      <c r="E10" s="41"/>
      <c r="F10" s="41"/>
      <c r="G10" s="41"/>
      <c r="H10" s="41"/>
      <c r="I10" s="41"/>
      <c r="J10" s="41"/>
      <c r="K10" s="41"/>
      <c r="L10" s="41"/>
      <c r="M10" s="52"/>
      <c r="N10" s="41"/>
      <c r="O10" s="1" t="s">
        <v>370</v>
      </c>
      <c r="P10" s="1" t="s">
        <v>116</v>
      </c>
      <c r="Q10" s="2" t="s">
        <v>90</v>
      </c>
      <c r="R10" s="1" t="s">
        <v>98</v>
      </c>
      <c r="S10" s="1" t="s">
        <v>38</v>
      </c>
      <c r="T10" s="12">
        <v>100000</v>
      </c>
      <c r="U10" s="13">
        <v>1</v>
      </c>
      <c r="V10" s="12">
        <f t="shared" si="0"/>
        <v>100000</v>
      </c>
      <c r="W10" s="16" t="s">
        <v>59</v>
      </c>
      <c r="X10" s="16" t="s">
        <v>86</v>
      </c>
      <c r="Y10" s="15"/>
      <c r="Z10" s="21" t="s">
        <v>208</v>
      </c>
      <c r="AA10" s="15"/>
      <c r="AB10" s="15" t="s">
        <v>113</v>
      </c>
      <c r="AC10" s="68"/>
      <c r="AD10" s="15"/>
      <c r="AE10" s="12">
        <v>0</v>
      </c>
      <c r="AF10" s="15"/>
      <c r="AG10" s="15"/>
      <c r="AH10" s="19"/>
    </row>
    <row r="11" spans="1:34" ht="31.5">
      <c r="A11" s="41"/>
      <c r="B11" s="41"/>
      <c r="C11" s="45"/>
      <c r="D11" s="41"/>
      <c r="E11" s="41"/>
      <c r="F11" s="41"/>
      <c r="G11" s="41"/>
      <c r="H11" s="41"/>
      <c r="I11" s="41"/>
      <c r="J11" s="41"/>
      <c r="K11" s="41"/>
      <c r="L11" s="41"/>
      <c r="M11" s="52"/>
      <c r="N11" s="41"/>
      <c r="O11" s="1" t="s">
        <v>370</v>
      </c>
      <c r="P11" s="1" t="s">
        <v>117</v>
      </c>
      <c r="Q11" s="2" t="s">
        <v>91</v>
      </c>
      <c r="R11" s="1" t="s">
        <v>100</v>
      </c>
      <c r="S11" s="1" t="s">
        <v>38</v>
      </c>
      <c r="T11" s="12">
        <v>114000</v>
      </c>
      <c r="U11" s="13">
        <v>1</v>
      </c>
      <c r="V11" s="12">
        <f t="shared" si="0"/>
        <v>114000</v>
      </c>
      <c r="W11" s="16" t="s">
        <v>60</v>
      </c>
      <c r="X11" s="16" t="s">
        <v>87</v>
      </c>
      <c r="Y11" s="15"/>
      <c r="Z11" s="21" t="s">
        <v>208</v>
      </c>
      <c r="AA11" s="15"/>
      <c r="AB11" s="15" t="s">
        <v>226</v>
      </c>
      <c r="AC11" s="68"/>
      <c r="AD11" s="15"/>
      <c r="AE11" s="12">
        <v>0</v>
      </c>
      <c r="AF11" s="15"/>
      <c r="AG11" s="15"/>
      <c r="AH11" s="19"/>
    </row>
    <row r="12" spans="1:34" ht="42">
      <c r="A12" s="41"/>
      <c r="B12" s="41"/>
      <c r="C12" s="45"/>
      <c r="D12" s="41"/>
      <c r="E12" s="41"/>
      <c r="F12" s="41"/>
      <c r="G12" s="41"/>
      <c r="H12" s="41"/>
      <c r="I12" s="41"/>
      <c r="J12" s="41"/>
      <c r="K12" s="41"/>
      <c r="L12" s="41"/>
      <c r="M12" s="52"/>
      <c r="N12" s="41"/>
      <c r="O12" s="1" t="s">
        <v>370</v>
      </c>
      <c r="P12" s="1" t="s">
        <v>118</v>
      </c>
      <c r="Q12" s="2" t="s">
        <v>92</v>
      </c>
      <c r="R12" s="1" t="s">
        <v>102</v>
      </c>
      <c r="S12" s="1" t="s">
        <v>38</v>
      </c>
      <c r="T12" s="12">
        <v>120000</v>
      </c>
      <c r="U12" s="13">
        <v>1</v>
      </c>
      <c r="V12" s="12">
        <f t="shared" si="0"/>
        <v>120000</v>
      </c>
      <c r="W12" s="16" t="s">
        <v>62</v>
      </c>
      <c r="X12" s="16" t="s">
        <v>89</v>
      </c>
      <c r="Y12" s="15"/>
      <c r="Z12" s="21" t="s">
        <v>208</v>
      </c>
      <c r="AA12" s="15"/>
      <c r="AB12" s="15" t="s">
        <v>227</v>
      </c>
      <c r="AC12" s="68"/>
      <c r="AD12" s="15"/>
      <c r="AE12" s="12">
        <v>0</v>
      </c>
      <c r="AF12" s="15"/>
      <c r="AG12" s="15"/>
      <c r="AH12" s="19"/>
    </row>
    <row r="13" spans="1:34" ht="42.75" thickBot="1">
      <c r="A13" s="41"/>
      <c r="B13" s="41"/>
      <c r="C13" s="45"/>
      <c r="D13" s="41"/>
      <c r="E13" s="41"/>
      <c r="F13" s="41"/>
      <c r="G13" s="41"/>
      <c r="H13" s="41"/>
      <c r="I13" s="41"/>
      <c r="J13" s="41"/>
      <c r="K13" s="41"/>
      <c r="L13" s="41"/>
      <c r="M13" s="52"/>
      <c r="N13" s="41"/>
      <c r="O13" s="1"/>
      <c r="P13" s="1"/>
      <c r="Q13" s="2" t="s">
        <v>93</v>
      </c>
      <c r="R13" s="1" t="s">
        <v>99</v>
      </c>
      <c r="S13" s="1" t="s">
        <v>38</v>
      </c>
      <c r="T13" s="12">
        <v>199500</v>
      </c>
      <c r="U13" s="13">
        <v>1</v>
      </c>
      <c r="V13" s="12">
        <f t="shared" si="0"/>
        <v>199500</v>
      </c>
      <c r="W13" s="16" t="s">
        <v>61</v>
      </c>
      <c r="X13" s="16" t="s">
        <v>88</v>
      </c>
      <c r="Y13" s="15"/>
      <c r="Z13" s="21" t="s">
        <v>208</v>
      </c>
      <c r="AA13" s="15"/>
      <c r="AB13" s="15" t="s">
        <v>228</v>
      </c>
      <c r="AC13" s="69"/>
      <c r="AD13" s="15"/>
      <c r="AE13" s="12">
        <v>0</v>
      </c>
      <c r="AF13" s="15"/>
      <c r="AG13" s="15"/>
      <c r="AH13" s="19"/>
    </row>
    <row r="14" spans="1:34" ht="12.75" customHeight="1" thickBot="1">
      <c r="A14" s="43" t="s">
        <v>37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14">
        <f>SUM(V8+V9+V10+V11+V12+V13)</f>
        <v>767815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19"/>
    </row>
    <row r="15" spans="1:34" ht="42.75" thickBot="1">
      <c r="A15" s="17" t="s">
        <v>45</v>
      </c>
      <c r="B15" s="1" t="s">
        <v>35</v>
      </c>
      <c r="C15" s="11"/>
      <c r="D15" s="2" t="s">
        <v>44</v>
      </c>
      <c r="E15" s="1" t="s">
        <v>49</v>
      </c>
      <c r="F15" s="1" t="s">
        <v>50</v>
      </c>
      <c r="G15" s="2" t="s">
        <v>44</v>
      </c>
      <c r="H15" s="1" t="s">
        <v>49</v>
      </c>
      <c r="I15" s="1" t="s">
        <v>50</v>
      </c>
      <c r="J15" s="1" t="s">
        <v>46</v>
      </c>
      <c r="K15" s="1" t="s">
        <v>47</v>
      </c>
      <c r="L15" s="1" t="s">
        <v>36</v>
      </c>
      <c r="M15" s="32">
        <v>39552</v>
      </c>
      <c r="N15" s="2" t="s">
        <v>48</v>
      </c>
      <c r="O15" s="11">
        <v>39561</v>
      </c>
      <c r="P15" s="1" t="s">
        <v>106</v>
      </c>
      <c r="Q15" s="2" t="s">
        <v>132</v>
      </c>
      <c r="R15" s="1" t="s">
        <v>36</v>
      </c>
      <c r="S15" s="1" t="s">
        <v>38</v>
      </c>
      <c r="T15" s="12">
        <v>99000</v>
      </c>
      <c r="U15" s="13">
        <v>1</v>
      </c>
      <c r="V15" s="12">
        <f>U15*T15</f>
        <v>99000</v>
      </c>
      <c r="W15" s="2" t="s">
        <v>110</v>
      </c>
      <c r="X15" s="2" t="s">
        <v>111</v>
      </c>
      <c r="Y15" s="1" t="s">
        <v>112</v>
      </c>
      <c r="Z15" s="1" t="s">
        <v>55</v>
      </c>
      <c r="AA15" s="1"/>
      <c r="AB15" s="1" t="s">
        <v>229</v>
      </c>
      <c r="AC15" s="11" t="s">
        <v>51</v>
      </c>
      <c r="AD15" s="11"/>
      <c r="AE15" s="12">
        <f>49500+49500</f>
        <v>99000</v>
      </c>
      <c r="AF15" s="11"/>
      <c r="AG15" s="1" t="s">
        <v>209</v>
      </c>
      <c r="AH15" s="19"/>
    </row>
    <row r="16" spans="1:34" ht="12.75" customHeight="1" thickBot="1">
      <c r="A16" s="43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14">
        <f>SUM(V15)</f>
        <v>99000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19"/>
    </row>
    <row r="17" spans="1:34" ht="42.75" thickBot="1">
      <c r="A17" s="17" t="s">
        <v>68</v>
      </c>
      <c r="B17" s="1" t="s">
        <v>35</v>
      </c>
      <c r="C17" s="11"/>
      <c r="D17" s="2" t="s">
        <v>44</v>
      </c>
      <c r="E17" s="1" t="s">
        <v>49</v>
      </c>
      <c r="F17" s="1" t="s">
        <v>50</v>
      </c>
      <c r="G17" s="2" t="s">
        <v>44</v>
      </c>
      <c r="H17" s="1" t="s">
        <v>49</v>
      </c>
      <c r="I17" s="1" t="s">
        <v>50</v>
      </c>
      <c r="J17" s="1" t="s">
        <v>46</v>
      </c>
      <c r="K17" s="1" t="s">
        <v>47</v>
      </c>
      <c r="L17" s="1" t="s">
        <v>36</v>
      </c>
      <c r="M17" s="32">
        <v>39545</v>
      </c>
      <c r="N17" s="2" t="s">
        <v>48</v>
      </c>
      <c r="O17" s="11">
        <v>39554</v>
      </c>
      <c r="P17" s="1" t="s">
        <v>35</v>
      </c>
      <c r="Q17" s="2" t="s">
        <v>63</v>
      </c>
      <c r="R17" s="1" t="s">
        <v>36</v>
      </c>
      <c r="S17" s="1" t="s">
        <v>38</v>
      </c>
      <c r="T17" s="12">
        <v>159900</v>
      </c>
      <c r="U17" s="13">
        <v>2</v>
      </c>
      <c r="V17" s="12">
        <f>U17*T17</f>
        <v>319800</v>
      </c>
      <c r="W17" s="2" t="s">
        <v>52</v>
      </c>
      <c r="X17" s="2" t="s">
        <v>53</v>
      </c>
      <c r="Y17" s="1" t="s">
        <v>54</v>
      </c>
      <c r="Z17" s="1" t="s">
        <v>55</v>
      </c>
      <c r="AA17" s="1"/>
      <c r="AB17" s="1" t="s">
        <v>230</v>
      </c>
      <c r="AC17" s="11" t="s">
        <v>51</v>
      </c>
      <c r="AD17" s="11"/>
      <c r="AE17" s="12">
        <f>158500+158500+2800</f>
        <v>319800</v>
      </c>
      <c r="AF17" s="11"/>
      <c r="AG17" s="1" t="s">
        <v>209</v>
      </c>
      <c r="AH17" s="19"/>
    </row>
    <row r="18" spans="1:34" ht="12.75" customHeight="1" thickBot="1">
      <c r="A18" s="43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14">
        <f>SUM(V17)</f>
        <v>319800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19"/>
    </row>
    <row r="19" spans="1:34" ht="42.75" thickBot="1">
      <c r="A19" s="23" t="s">
        <v>69</v>
      </c>
      <c r="B19" s="23" t="s">
        <v>35</v>
      </c>
      <c r="C19" s="24"/>
      <c r="D19" s="25" t="s">
        <v>44</v>
      </c>
      <c r="E19" s="23" t="s">
        <v>49</v>
      </c>
      <c r="F19" s="23" t="s">
        <v>50</v>
      </c>
      <c r="G19" s="25" t="s">
        <v>44</v>
      </c>
      <c r="H19" s="23" t="s">
        <v>49</v>
      </c>
      <c r="I19" s="23" t="s">
        <v>50</v>
      </c>
      <c r="J19" s="23" t="s">
        <v>46</v>
      </c>
      <c r="K19" s="23" t="s">
        <v>47</v>
      </c>
      <c r="L19" s="23" t="s">
        <v>36</v>
      </c>
      <c r="M19" s="33">
        <v>39552</v>
      </c>
      <c r="N19" s="25" t="s">
        <v>48</v>
      </c>
      <c r="O19" s="24"/>
      <c r="P19" s="23"/>
      <c r="Q19" s="25" t="s">
        <v>64</v>
      </c>
      <c r="R19" s="23" t="s">
        <v>36</v>
      </c>
      <c r="S19" s="23" t="s">
        <v>38</v>
      </c>
      <c r="T19" s="26">
        <v>0</v>
      </c>
      <c r="U19" s="27">
        <v>1</v>
      </c>
      <c r="V19" s="26">
        <f>U19*T19</f>
        <v>0</v>
      </c>
      <c r="W19" s="25"/>
      <c r="X19" s="25"/>
      <c r="Y19" s="23"/>
      <c r="Z19" s="23"/>
      <c r="AA19" s="23"/>
      <c r="AB19" s="23"/>
      <c r="AC19" s="24" t="s">
        <v>51</v>
      </c>
      <c r="AD19" s="24"/>
      <c r="AE19" s="26">
        <v>0</v>
      </c>
      <c r="AF19" s="24"/>
      <c r="AG19" s="23"/>
      <c r="AH19" s="19"/>
    </row>
    <row r="20" spans="1:34" ht="12.75" customHeight="1" thickBot="1">
      <c r="A20" s="43" t="s">
        <v>37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14">
        <f>SUM(V19)</f>
        <v>0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9"/>
    </row>
    <row r="21" spans="1:34" ht="42.75" thickBot="1">
      <c r="A21" s="17" t="s">
        <v>70</v>
      </c>
      <c r="B21" s="1" t="s">
        <v>35</v>
      </c>
      <c r="C21" s="11"/>
      <c r="D21" s="2" t="s">
        <v>44</v>
      </c>
      <c r="E21" s="1" t="s">
        <v>49</v>
      </c>
      <c r="F21" s="1" t="s">
        <v>50</v>
      </c>
      <c r="G21" s="2" t="s">
        <v>44</v>
      </c>
      <c r="H21" s="1" t="s">
        <v>49</v>
      </c>
      <c r="I21" s="1" t="s">
        <v>50</v>
      </c>
      <c r="J21" s="1" t="s">
        <v>65</v>
      </c>
      <c r="K21" s="1" t="s">
        <v>47</v>
      </c>
      <c r="L21" s="1" t="s">
        <v>36</v>
      </c>
      <c r="M21" s="32">
        <v>39552</v>
      </c>
      <c r="N21" s="2" t="s">
        <v>48</v>
      </c>
      <c r="O21" s="11">
        <v>39563</v>
      </c>
      <c r="P21" s="1" t="s">
        <v>107</v>
      </c>
      <c r="Q21" s="2" t="s">
        <v>66</v>
      </c>
      <c r="R21" s="1" t="s">
        <v>36</v>
      </c>
      <c r="S21" s="1" t="s">
        <v>38</v>
      </c>
      <c r="T21" s="12">
        <v>287863.49</v>
      </c>
      <c r="U21" s="13">
        <v>1</v>
      </c>
      <c r="V21" s="12">
        <f>U21*T21</f>
        <v>287863.49</v>
      </c>
      <c r="W21" s="2" t="s">
        <v>123</v>
      </c>
      <c r="X21" s="2" t="s">
        <v>126</v>
      </c>
      <c r="Y21" s="1" t="s">
        <v>124</v>
      </c>
      <c r="Z21" s="1" t="s">
        <v>125</v>
      </c>
      <c r="AA21" s="1"/>
      <c r="AB21" s="1" t="s">
        <v>231</v>
      </c>
      <c r="AC21" s="11" t="s">
        <v>67</v>
      </c>
      <c r="AD21" s="11"/>
      <c r="AE21" s="12">
        <v>0</v>
      </c>
      <c r="AF21" s="11"/>
      <c r="AG21" s="1"/>
      <c r="AH21" s="19"/>
    </row>
    <row r="22" spans="1:34" ht="12.75" customHeight="1" thickBot="1">
      <c r="A22" s="43" t="s">
        <v>37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14">
        <f>SUM(V21)</f>
        <v>287863.49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19"/>
    </row>
    <row r="23" spans="1:34" ht="42.75" thickBot="1">
      <c r="A23" s="17" t="s">
        <v>71</v>
      </c>
      <c r="B23" s="1" t="s">
        <v>35</v>
      </c>
      <c r="C23" s="11"/>
      <c r="D23" s="2" t="s">
        <v>44</v>
      </c>
      <c r="E23" s="1" t="s">
        <v>49</v>
      </c>
      <c r="F23" s="1" t="s">
        <v>50</v>
      </c>
      <c r="G23" s="2" t="s">
        <v>44</v>
      </c>
      <c r="H23" s="1" t="s">
        <v>49</v>
      </c>
      <c r="I23" s="1" t="s">
        <v>50</v>
      </c>
      <c r="J23" s="1" t="s">
        <v>65</v>
      </c>
      <c r="K23" s="1" t="s">
        <v>47</v>
      </c>
      <c r="L23" s="1" t="s">
        <v>36</v>
      </c>
      <c r="M23" s="32">
        <v>39552</v>
      </c>
      <c r="N23" s="2" t="s">
        <v>48</v>
      </c>
      <c r="O23" s="11">
        <v>39563</v>
      </c>
      <c r="P23" s="1" t="s">
        <v>108</v>
      </c>
      <c r="Q23" s="2" t="s">
        <v>74</v>
      </c>
      <c r="R23" s="1" t="s">
        <v>36</v>
      </c>
      <c r="S23" s="1" t="s">
        <v>38</v>
      </c>
      <c r="T23" s="12">
        <v>53100.86</v>
      </c>
      <c r="U23" s="13">
        <v>1</v>
      </c>
      <c r="V23" s="12">
        <f>U23*T23</f>
        <v>53100.86</v>
      </c>
      <c r="W23" s="2" t="s">
        <v>123</v>
      </c>
      <c r="X23" s="2" t="s">
        <v>126</v>
      </c>
      <c r="Y23" s="1" t="s">
        <v>124</v>
      </c>
      <c r="Z23" s="1" t="s">
        <v>125</v>
      </c>
      <c r="AA23" s="1"/>
      <c r="AB23" s="1" t="s">
        <v>231</v>
      </c>
      <c r="AC23" s="11" t="s">
        <v>67</v>
      </c>
      <c r="AD23" s="11"/>
      <c r="AE23" s="12">
        <v>0</v>
      </c>
      <c r="AF23" s="11"/>
      <c r="AG23" s="1"/>
      <c r="AH23" s="19"/>
    </row>
    <row r="24" spans="1:34" ht="12.75" customHeight="1" thickBot="1">
      <c r="A24" s="43" t="s">
        <v>37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14">
        <f>SUM(V23)</f>
        <v>53100.86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9"/>
    </row>
    <row r="25" spans="1:34" ht="42.75" thickBot="1">
      <c r="A25" s="23" t="s">
        <v>72</v>
      </c>
      <c r="B25" s="23" t="s">
        <v>35</v>
      </c>
      <c r="C25" s="24"/>
      <c r="D25" s="25" t="s">
        <v>44</v>
      </c>
      <c r="E25" s="23" t="s">
        <v>49</v>
      </c>
      <c r="F25" s="23" t="s">
        <v>50</v>
      </c>
      <c r="G25" s="25" t="s">
        <v>44</v>
      </c>
      <c r="H25" s="23" t="s">
        <v>49</v>
      </c>
      <c r="I25" s="23" t="s">
        <v>50</v>
      </c>
      <c r="J25" s="23" t="s">
        <v>65</v>
      </c>
      <c r="K25" s="23" t="s">
        <v>47</v>
      </c>
      <c r="L25" s="23" t="s">
        <v>36</v>
      </c>
      <c r="M25" s="33">
        <v>39552</v>
      </c>
      <c r="N25" s="25" t="s">
        <v>48</v>
      </c>
      <c r="O25" s="24"/>
      <c r="P25" s="23"/>
      <c r="Q25" s="25" t="s">
        <v>75</v>
      </c>
      <c r="R25" s="23" t="s">
        <v>36</v>
      </c>
      <c r="S25" s="23" t="s">
        <v>38</v>
      </c>
      <c r="T25" s="26">
        <v>0</v>
      </c>
      <c r="U25" s="27">
        <v>1</v>
      </c>
      <c r="V25" s="26">
        <f>U25*T25</f>
        <v>0</v>
      </c>
      <c r="W25" s="25"/>
      <c r="X25" s="25"/>
      <c r="Y25" s="23"/>
      <c r="Z25" s="23"/>
      <c r="AA25" s="23"/>
      <c r="AB25" s="23"/>
      <c r="AC25" s="24" t="s">
        <v>67</v>
      </c>
      <c r="AD25" s="24"/>
      <c r="AE25" s="26">
        <v>0</v>
      </c>
      <c r="AF25" s="24"/>
      <c r="AG25" s="23"/>
      <c r="AH25" s="19"/>
    </row>
    <row r="26" spans="1:34" ht="12.75" customHeight="1" thickBot="1">
      <c r="A26" s="43" t="s">
        <v>37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4">
        <f>SUM(V25)</f>
        <v>0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19"/>
    </row>
    <row r="27" spans="1:34" ht="42.75" thickBot="1">
      <c r="A27" s="17" t="s">
        <v>73</v>
      </c>
      <c r="B27" s="1" t="s">
        <v>35</v>
      </c>
      <c r="C27" s="11"/>
      <c r="D27" s="2" t="s">
        <v>44</v>
      </c>
      <c r="E27" s="1" t="s">
        <v>49</v>
      </c>
      <c r="F27" s="1" t="s">
        <v>50</v>
      </c>
      <c r="G27" s="2" t="s">
        <v>44</v>
      </c>
      <c r="H27" s="1" t="s">
        <v>49</v>
      </c>
      <c r="I27" s="1" t="s">
        <v>50</v>
      </c>
      <c r="J27" s="1" t="s">
        <v>65</v>
      </c>
      <c r="K27" s="1" t="s">
        <v>47</v>
      </c>
      <c r="L27" s="1" t="s">
        <v>36</v>
      </c>
      <c r="M27" s="32">
        <v>39552</v>
      </c>
      <c r="N27" s="2" t="s">
        <v>48</v>
      </c>
      <c r="O27" s="11">
        <v>39567</v>
      </c>
      <c r="P27" s="1" t="s">
        <v>109</v>
      </c>
      <c r="Q27" s="2" t="s">
        <v>76</v>
      </c>
      <c r="R27" s="1" t="s">
        <v>36</v>
      </c>
      <c r="S27" s="1" t="s">
        <v>38</v>
      </c>
      <c r="T27" s="12">
        <v>97286.55</v>
      </c>
      <c r="U27" s="13">
        <v>1</v>
      </c>
      <c r="V27" s="12">
        <f>U27*T27</f>
        <v>97286.55</v>
      </c>
      <c r="W27" s="2" t="s">
        <v>120</v>
      </c>
      <c r="X27" s="2" t="s">
        <v>121</v>
      </c>
      <c r="Y27" s="1" t="s">
        <v>122</v>
      </c>
      <c r="Z27" s="1" t="s">
        <v>55</v>
      </c>
      <c r="AA27" s="1"/>
      <c r="AB27" s="1" t="s">
        <v>232</v>
      </c>
      <c r="AC27" s="11" t="s">
        <v>67</v>
      </c>
      <c r="AD27" s="11"/>
      <c r="AE27" s="12">
        <v>0</v>
      </c>
      <c r="AF27" s="11"/>
      <c r="AG27" s="1"/>
      <c r="AH27" s="19"/>
    </row>
    <row r="28" spans="1:34" ht="12.75" customHeight="1" thickBot="1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4">
        <f>SUM(V27)</f>
        <v>97286.55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19"/>
    </row>
    <row r="29" spans="1:34" ht="42.75" thickBot="1">
      <c r="A29" s="17" t="s">
        <v>77</v>
      </c>
      <c r="B29" s="1" t="s">
        <v>35</v>
      </c>
      <c r="C29" s="11"/>
      <c r="D29" s="2" t="s">
        <v>44</v>
      </c>
      <c r="E29" s="1" t="s">
        <v>49</v>
      </c>
      <c r="F29" s="1" t="s">
        <v>50</v>
      </c>
      <c r="G29" s="2" t="s">
        <v>44</v>
      </c>
      <c r="H29" s="1" t="s">
        <v>49</v>
      </c>
      <c r="I29" s="1" t="s">
        <v>50</v>
      </c>
      <c r="J29" s="1" t="s">
        <v>78</v>
      </c>
      <c r="K29" s="1" t="s">
        <v>47</v>
      </c>
      <c r="L29" s="1" t="s">
        <v>36</v>
      </c>
      <c r="M29" s="32">
        <v>39549</v>
      </c>
      <c r="N29" s="2" t="s">
        <v>48</v>
      </c>
      <c r="O29" s="11">
        <v>39559</v>
      </c>
      <c r="P29" s="1" t="s">
        <v>103</v>
      </c>
      <c r="Q29" s="2" t="s">
        <v>79</v>
      </c>
      <c r="R29" s="1" t="s">
        <v>36</v>
      </c>
      <c r="S29" s="1" t="s">
        <v>38</v>
      </c>
      <c r="T29" s="12">
        <v>54216.5</v>
      </c>
      <c r="U29" s="13">
        <v>1</v>
      </c>
      <c r="V29" s="12">
        <f>U29*T29</f>
        <v>54216.5</v>
      </c>
      <c r="W29" s="2" t="s">
        <v>127</v>
      </c>
      <c r="X29" s="16" t="s">
        <v>182</v>
      </c>
      <c r="Y29" s="1" t="s">
        <v>183</v>
      </c>
      <c r="Z29" s="22" t="s">
        <v>208</v>
      </c>
      <c r="AA29" s="1"/>
      <c r="AB29" s="1" t="s">
        <v>233</v>
      </c>
      <c r="AC29" s="11" t="s">
        <v>51</v>
      </c>
      <c r="AD29" s="11"/>
      <c r="AE29" s="12">
        <v>0</v>
      </c>
      <c r="AF29" s="11"/>
      <c r="AG29" s="1"/>
      <c r="AH29" s="19"/>
    </row>
    <row r="30" spans="1:34" ht="12.75" customHeight="1" thickBot="1">
      <c r="A30" s="43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4">
        <f>SUM(V29)</f>
        <v>54216.5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19"/>
    </row>
    <row r="31" spans="1:34" ht="42.75" thickBot="1">
      <c r="A31" s="1" t="s">
        <v>82</v>
      </c>
      <c r="B31" s="1" t="s">
        <v>35</v>
      </c>
      <c r="C31" s="11"/>
      <c r="D31" s="2" t="s">
        <v>80</v>
      </c>
      <c r="E31" s="1"/>
      <c r="F31" s="1"/>
      <c r="G31" s="2"/>
      <c r="H31" s="1"/>
      <c r="I31" s="1"/>
      <c r="J31" s="1" t="s">
        <v>78</v>
      </c>
      <c r="K31" s="1" t="s">
        <v>47</v>
      </c>
      <c r="L31" s="1" t="s">
        <v>36</v>
      </c>
      <c r="M31" s="32">
        <v>39549</v>
      </c>
      <c r="N31" s="2" t="s">
        <v>48</v>
      </c>
      <c r="O31" s="11">
        <v>39559</v>
      </c>
      <c r="P31" s="1" t="s">
        <v>104</v>
      </c>
      <c r="Q31" s="2" t="s">
        <v>79</v>
      </c>
      <c r="R31" s="1" t="s">
        <v>36</v>
      </c>
      <c r="S31" s="1" t="s">
        <v>38</v>
      </c>
      <c r="T31" s="12">
        <v>326045.3</v>
      </c>
      <c r="U31" s="13">
        <v>1</v>
      </c>
      <c r="V31" s="12">
        <f>U31*T31</f>
        <v>326045.3</v>
      </c>
      <c r="W31" s="2" t="s">
        <v>127</v>
      </c>
      <c r="X31" s="16" t="s">
        <v>182</v>
      </c>
      <c r="Y31" s="1" t="s">
        <v>183</v>
      </c>
      <c r="Z31" s="22" t="s">
        <v>208</v>
      </c>
      <c r="AA31" s="1"/>
      <c r="AB31" s="1" t="s">
        <v>233</v>
      </c>
      <c r="AC31" s="11" t="s">
        <v>51</v>
      </c>
      <c r="AD31" s="11"/>
      <c r="AE31" s="12">
        <v>0</v>
      </c>
      <c r="AF31" s="11"/>
      <c r="AG31" s="1"/>
      <c r="AH31" s="19"/>
    </row>
    <row r="32" spans="1:34" ht="12.75" customHeight="1" thickBot="1">
      <c r="A32" s="43" t="s">
        <v>37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4">
        <f>SUM(V31)</f>
        <v>326045.3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19"/>
    </row>
    <row r="33" spans="1:34" ht="42.75" thickBot="1">
      <c r="A33" s="1" t="s">
        <v>83</v>
      </c>
      <c r="B33" s="1" t="s">
        <v>35</v>
      </c>
      <c r="C33" s="11"/>
      <c r="D33" s="2" t="s">
        <v>81</v>
      </c>
      <c r="E33" s="1"/>
      <c r="F33" s="1"/>
      <c r="G33" s="2"/>
      <c r="H33" s="1"/>
      <c r="I33" s="1"/>
      <c r="J33" s="1" t="s">
        <v>78</v>
      </c>
      <c r="K33" s="1" t="s">
        <v>47</v>
      </c>
      <c r="L33" s="1" t="s">
        <v>36</v>
      </c>
      <c r="M33" s="32">
        <v>39549</v>
      </c>
      <c r="N33" s="2" t="s">
        <v>48</v>
      </c>
      <c r="O33" s="11">
        <v>39559</v>
      </c>
      <c r="P33" s="1" t="s">
        <v>105</v>
      </c>
      <c r="Q33" s="2" t="s">
        <v>79</v>
      </c>
      <c r="R33" s="1" t="s">
        <v>36</v>
      </c>
      <c r="S33" s="1" t="s">
        <v>38</v>
      </c>
      <c r="T33" s="12">
        <v>55410</v>
      </c>
      <c r="U33" s="13">
        <v>1</v>
      </c>
      <c r="V33" s="12">
        <f>U33*T33</f>
        <v>55410</v>
      </c>
      <c r="W33" s="2" t="s">
        <v>127</v>
      </c>
      <c r="X33" s="16" t="s">
        <v>182</v>
      </c>
      <c r="Y33" s="1" t="s">
        <v>183</v>
      </c>
      <c r="Z33" s="22" t="s">
        <v>208</v>
      </c>
      <c r="AA33" s="1"/>
      <c r="AB33" s="1" t="s">
        <v>233</v>
      </c>
      <c r="AC33" s="11" t="s">
        <v>51</v>
      </c>
      <c r="AD33" s="11"/>
      <c r="AE33" s="12">
        <v>0</v>
      </c>
      <c r="AF33" s="11"/>
      <c r="AG33" s="1"/>
      <c r="AH33" s="19"/>
    </row>
    <row r="34" spans="1:34" ht="12.75" customHeight="1" thickBo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14">
        <f>SUM(V33)</f>
        <v>55410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9"/>
    </row>
    <row r="35" spans="1:34" ht="42.75" thickBot="1">
      <c r="A35" s="1" t="s">
        <v>128</v>
      </c>
      <c r="B35" s="1" t="s">
        <v>35</v>
      </c>
      <c r="C35" s="11"/>
      <c r="D35" s="2" t="s">
        <v>44</v>
      </c>
      <c r="E35" s="1" t="s">
        <v>49</v>
      </c>
      <c r="F35" s="1" t="s">
        <v>50</v>
      </c>
      <c r="G35" s="2" t="s">
        <v>44</v>
      </c>
      <c r="H35" s="1" t="s">
        <v>49</v>
      </c>
      <c r="I35" s="1" t="s">
        <v>50</v>
      </c>
      <c r="J35" s="1" t="s">
        <v>46</v>
      </c>
      <c r="K35" s="1" t="s">
        <v>47</v>
      </c>
      <c r="L35" s="1" t="s">
        <v>36</v>
      </c>
      <c r="M35" s="32">
        <v>39563</v>
      </c>
      <c r="N35" s="2" t="s">
        <v>48</v>
      </c>
      <c r="O35" s="11">
        <v>39582</v>
      </c>
      <c r="P35" s="1" t="s">
        <v>133</v>
      </c>
      <c r="Q35" s="2" t="s">
        <v>134</v>
      </c>
      <c r="R35" s="1" t="s">
        <v>36</v>
      </c>
      <c r="S35" s="1" t="s">
        <v>38</v>
      </c>
      <c r="T35" s="12">
        <v>155500</v>
      </c>
      <c r="U35" s="13">
        <v>1</v>
      </c>
      <c r="V35" s="12">
        <f>U35*T35</f>
        <v>155500</v>
      </c>
      <c r="W35" s="2" t="s">
        <v>52</v>
      </c>
      <c r="X35" s="2" t="s">
        <v>53</v>
      </c>
      <c r="Y35" s="1" t="s">
        <v>54</v>
      </c>
      <c r="Z35" s="1" t="s">
        <v>55</v>
      </c>
      <c r="AA35" s="28"/>
      <c r="AB35" s="1" t="s">
        <v>230</v>
      </c>
      <c r="AC35" s="11" t="s">
        <v>51</v>
      </c>
      <c r="AD35" s="11"/>
      <c r="AE35" s="12">
        <v>0</v>
      </c>
      <c r="AF35" s="11"/>
      <c r="AG35" s="1"/>
      <c r="AH35" s="19"/>
    </row>
    <row r="36" spans="1:34" ht="12.75" customHeight="1" thickBot="1">
      <c r="A36" s="43" t="s">
        <v>37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14">
        <f>SUM(V35)</f>
        <v>155500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19"/>
    </row>
    <row r="37" spans="1:34" ht="42.75" thickBot="1">
      <c r="A37" s="23" t="s">
        <v>129</v>
      </c>
      <c r="B37" s="23" t="s">
        <v>35</v>
      </c>
      <c r="C37" s="24"/>
      <c r="D37" s="25" t="s">
        <v>44</v>
      </c>
      <c r="E37" s="23" t="s">
        <v>49</v>
      </c>
      <c r="F37" s="23" t="s">
        <v>50</v>
      </c>
      <c r="G37" s="25" t="s">
        <v>44</v>
      </c>
      <c r="H37" s="23" t="s">
        <v>49</v>
      </c>
      <c r="I37" s="23" t="s">
        <v>50</v>
      </c>
      <c r="J37" s="23" t="s">
        <v>65</v>
      </c>
      <c r="K37" s="23" t="s">
        <v>47</v>
      </c>
      <c r="L37" s="23" t="s">
        <v>36</v>
      </c>
      <c r="M37" s="33">
        <v>39566</v>
      </c>
      <c r="N37" s="25" t="s">
        <v>48</v>
      </c>
      <c r="O37" s="24"/>
      <c r="P37" s="23"/>
      <c r="Q37" s="25" t="s">
        <v>75</v>
      </c>
      <c r="R37" s="23" t="s">
        <v>36</v>
      </c>
      <c r="S37" s="23" t="s">
        <v>38</v>
      </c>
      <c r="T37" s="26">
        <v>0</v>
      </c>
      <c r="U37" s="27">
        <v>1</v>
      </c>
      <c r="V37" s="26">
        <f>U37*T37</f>
        <v>0</v>
      </c>
      <c r="W37" s="25"/>
      <c r="X37" s="25"/>
      <c r="Y37" s="23"/>
      <c r="Z37" s="23"/>
      <c r="AA37" s="23"/>
      <c r="AB37" s="23"/>
      <c r="AC37" s="24" t="s">
        <v>67</v>
      </c>
      <c r="AD37" s="24"/>
      <c r="AE37" s="26">
        <v>0</v>
      </c>
      <c r="AF37" s="24"/>
      <c r="AG37" s="23"/>
      <c r="AH37" s="19"/>
    </row>
    <row r="38" spans="1:34" ht="12.75" customHeight="1" thickBot="1">
      <c r="A38" s="43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4">
        <f>SUM(V37)</f>
        <v>0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19"/>
    </row>
    <row r="39" spans="1:34" ht="42.75" thickBot="1">
      <c r="A39" s="23" t="s">
        <v>130</v>
      </c>
      <c r="B39" s="23" t="s">
        <v>35</v>
      </c>
      <c r="C39" s="24"/>
      <c r="D39" s="25" t="s">
        <v>44</v>
      </c>
      <c r="E39" s="23" t="s">
        <v>49</v>
      </c>
      <c r="F39" s="23" t="s">
        <v>50</v>
      </c>
      <c r="G39" s="25" t="s">
        <v>44</v>
      </c>
      <c r="H39" s="23" t="s">
        <v>49</v>
      </c>
      <c r="I39" s="23" t="s">
        <v>50</v>
      </c>
      <c r="J39" s="23" t="s">
        <v>65</v>
      </c>
      <c r="K39" s="23" t="s">
        <v>47</v>
      </c>
      <c r="L39" s="23" t="s">
        <v>36</v>
      </c>
      <c r="M39" s="33">
        <v>39573</v>
      </c>
      <c r="N39" s="25" t="s">
        <v>48</v>
      </c>
      <c r="O39" s="24"/>
      <c r="P39" s="23"/>
      <c r="Q39" s="25" t="s">
        <v>131</v>
      </c>
      <c r="R39" s="23" t="s">
        <v>36</v>
      </c>
      <c r="S39" s="23" t="s">
        <v>38</v>
      </c>
      <c r="T39" s="26">
        <v>0</v>
      </c>
      <c r="U39" s="27">
        <v>1</v>
      </c>
      <c r="V39" s="26">
        <f>U39*T39</f>
        <v>0</v>
      </c>
      <c r="W39" s="25"/>
      <c r="X39" s="25"/>
      <c r="Y39" s="23"/>
      <c r="Z39" s="23"/>
      <c r="AA39" s="23"/>
      <c r="AB39" s="23"/>
      <c r="AC39" s="24" t="s">
        <v>67</v>
      </c>
      <c r="AD39" s="24"/>
      <c r="AE39" s="26">
        <v>0</v>
      </c>
      <c r="AF39" s="24"/>
      <c r="AG39" s="23"/>
      <c r="AH39" s="19"/>
    </row>
    <row r="40" spans="1:34" ht="12.75" customHeight="1" thickBot="1">
      <c r="A40" s="43" t="s">
        <v>37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4">
        <f>SUM(V39)</f>
        <v>0</v>
      </c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19"/>
    </row>
    <row r="41" spans="1:34" ht="31.5">
      <c r="A41" s="40" t="s">
        <v>135</v>
      </c>
      <c r="B41" s="40" t="s">
        <v>35</v>
      </c>
      <c r="C41" s="44"/>
      <c r="D41" s="40" t="s">
        <v>40</v>
      </c>
      <c r="E41" s="40" t="s">
        <v>204</v>
      </c>
      <c r="F41" s="40" t="s">
        <v>50</v>
      </c>
      <c r="G41" s="40" t="s">
        <v>196</v>
      </c>
      <c r="H41" s="40" t="s">
        <v>198</v>
      </c>
      <c r="I41" s="40" t="s">
        <v>50</v>
      </c>
      <c r="J41" s="40" t="s">
        <v>78</v>
      </c>
      <c r="K41" s="40" t="s">
        <v>240</v>
      </c>
      <c r="L41" s="40"/>
      <c r="M41" s="51">
        <v>39587</v>
      </c>
      <c r="N41" s="40" t="s">
        <v>158</v>
      </c>
      <c r="O41" s="11">
        <v>39598</v>
      </c>
      <c r="P41" s="1" t="s">
        <v>35</v>
      </c>
      <c r="Q41" s="2" t="s">
        <v>180</v>
      </c>
      <c r="R41" s="1"/>
      <c r="S41" s="1" t="s">
        <v>160</v>
      </c>
      <c r="T41" s="12">
        <v>27050</v>
      </c>
      <c r="U41" s="13">
        <v>1071.3</v>
      </c>
      <c r="V41" s="12">
        <f aca="true" t="shared" si="1" ref="V41:V49">U41*T41</f>
        <v>28978665</v>
      </c>
      <c r="W41" s="2" t="s">
        <v>173</v>
      </c>
      <c r="X41" s="2" t="s">
        <v>174</v>
      </c>
      <c r="Y41" s="1" t="s">
        <v>175</v>
      </c>
      <c r="Z41" s="1" t="s">
        <v>55</v>
      </c>
      <c r="AA41" s="1"/>
      <c r="AB41" s="1"/>
      <c r="AC41" s="11" t="s">
        <v>176</v>
      </c>
      <c r="AD41" s="11" t="s">
        <v>260</v>
      </c>
      <c r="AE41" s="12">
        <f>12381185.44+1000+1000+16593613.11</f>
        <v>28976798.549999997</v>
      </c>
      <c r="AF41" s="11"/>
      <c r="AG41" s="1" t="s">
        <v>209</v>
      </c>
      <c r="AH41" s="19"/>
    </row>
    <row r="42" spans="1:34" ht="31.5">
      <c r="A42" s="41"/>
      <c r="B42" s="41"/>
      <c r="C42" s="45"/>
      <c r="D42" s="41"/>
      <c r="E42" s="41"/>
      <c r="F42" s="41"/>
      <c r="G42" s="41"/>
      <c r="H42" s="41"/>
      <c r="I42" s="41"/>
      <c r="J42" s="41"/>
      <c r="K42" s="41"/>
      <c r="L42" s="41"/>
      <c r="M42" s="52"/>
      <c r="N42" s="41"/>
      <c r="O42" s="11">
        <v>39598</v>
      </c>
      <c r="P42" s="1" t="s">
        <v>114</v>
      </c>
      <c r="Q42" s="2" t="s">
        <v>179</v>
      </c>
      <c r="R42" s="1"/>
      <c r="S42" s="1" t="s">
        <v>160</v>
      </c>
      <c r="T42" s="12">
        <v>25000</v>
      </c>
      <c r="U42" s="13">
        <v>180</v>
      </c>
      <c r="V42" s="12">
        <f t="shared" si="1"/>
        <v>4500000</v>
      </c>
      <c r="W42" s="2" t="s">
        <v>173</v>
      </c>
      <c r="X42" s="2" t="s">
        <v>174</v>
      </c>
      <c r="Y42" s="1" t="s">
        <v>175</v>
      </c>
      <c r="Z42" s="1" t="s">
        <v>55</v>
      </c>
      <c r="AA42" s="1"/>
      <c r="AB42" s="1"/>
      <c r="AC42" s="11" t="s">
        <v>176</v>
      </c>
      <c r="AD42" s="11" t="s">
        <v>261</v>
      </c>
      <c r="AE42" s="12">
        <f>1928250+1000+1000+2569750</f>
        <v>4500000</v>
      </c>
      <c r="AF42" s="11"/>
      <c r="AG42" s="1" t="s">
        <v>209</v>
      </c>
      <c r="AH42" s="19"/>
    </row>
    <row r="43" spans="1:34" ht="31.5">
      <c r="A43" s="41"/>
      <c r="B43" s="41"/>
      <c r="C43" s="45"/>
      <c r="D43" s="41"/>
      <c r="E43" s="41"/>
      <c r="F43" s="41"/>
      <c r="G43" s="41"/>
      <c r="H43" s="41"/>
      <c r="I43" s="41"/>
      <c r="J43" s="41"/>
      <c r="K43" s="41"/>
      <c r="L43" s="41"/>
      <c r="M43" s="52"/>
      <c r="N43" s="41"/>
      <c r="O43" s="11">
        <v>39598</v>
      </c>
      <c r="P43" s="1" t="s">
        <v>115</v>
      </c>
      <c r="Q43" s="2" t="s">
        <v>178</v>
      </c>
      <c r="R43" s="1"/>
      <c r="S43" s="1" t="s">
        <v>160</v>
      </c>
      <c r="T43" s="12">
        <v>27500</v>
      </c>
      <c r="U43" s="13">
        <v>20</v>
      </c>
      <c r="V43" s="12">
        <f t="shared" si="1"/>
        <v>550000</v>
      </c>
      <c r="W43" s="2" t="s">
        <v>173</v>
      </c>
      <c r="X43" s="2" t="s">
        <v>174</v>
      </c>
      <c r="Y43" s="1" t="s">
        <v>175</v>
      </c>
      <c r="Z43" s="1" t="s">
        <v>55</v>
      </c>
      <c r="AA43" s="1"/>
      <c r="AB43" s="1"/>
      <c r="AC43" s="11" t="s">
        <v>176</v>
      </c>
      <c r="AD43" s="11" t="s">
        <v>262</v>
      </c>
      <c r="AE43" s="12">
        <f>275000+275000</f>
        <v>550000</v>
      </c>
      <c r="AF43" s="11"/>
      <c r="AG43" s="1" t="s">
        <v>209</v>
      </c>
      <c r="AH43" s="19"/>
    </row>
    <row r="44" spans="1:34" ht="31.5">
      <c r="A44" s="41"/>
      <c r="B44" s="41"/>
      <c r="C44" s="45"/>
      <c r="D44" s="41"/>
      <c r="E44" s="41"/>
      <c r="F44" s="41"/>
      <c r="G44" s="41"/>
      <c r="H44" s="41"/>
      <c r="I44" s="41"/>
      <c r="J44" s="41"/>
      <c r="K44" s="41"/>
      <c r="L44" s="41"/>
      <c r="M44" s="52"/>
      <c r="N44" s="41"/>
      <c r="O44" s="11">
        <v>39598</v>
      </c>
      <c r="P44" s="1" t="s">
        <v>116</v>
      </c>
      <c r="Q44" s="2" t="s">
        <v>177</v>
      </c>
      <c r="R44" s="1"/>
      <c r="S44" s="1" t="s">
        <v>160</v>
      </c>
      <c r="T44" s="12">
        <v>27200</v>
      </c>
      <c r="U44" s="13">
        <v>200</v>
      </c>
      <c r="V44" s="12">
        <f t="shared" si="1"/>
        <v>5440000</v>
      </c>
      <c r="W44" s="2" t="s">
        <v>173</v>
      </c>
      <c r="X44" s="2" t="s">
        <v>174</v>
      </c>
      <c r="Y44" s="1" t="s">
        <v>175</v>
      </c>
      <c r="Z44" s="1" t="s">
        <v>55</v>
      </c>
      <c r="AA44" s="1"/>
      <c r="AB44" s="1"/>
      <c r="AC44" s="11" t="s">
        <v>176</v>
      </c>
      <c r="AD44" s="11" t="s">
        <v>261</v>
      </c>
      <c r="AE44" s="12">
        <f>2331040+1000+1000+3106960</f>
        <v>5440000</v>
      </c>
      <c r="AF44" s="11"/>
      <c r="AG44" s="1" t="s">
        <v>209</v>
      </c>
      <c r="AH44" s="19"/>
    </row>
    <row r="45" spans="1:34" ht="31.5">
      <c r="A45" s="41"/>
      <c r="B45" s="41"/>
      <c r="C45" s="45"/>
      <c r="D45" s="41"/>
      <c r="E45" s="41"/>
      <c r="F45" s="41"/>
      <c r="G45" s="41"/>
      <c r="H45" s="41"/>
      <c r="I45" s="41"/>
      <c r="J45" s="41"/>
      <c r="K45" s="41"/>
      <c r="L45" s="41"/>
      <c r="M45" s="52"/>
      <c r="N45" s="41"/>
      <c r="O45" s="11">
        <v>39598</v>
      </c>
      <c r="P45" s="1" t="s">
        <v>117</v>
      </c>
      <c r="Q45" s="2" t="s">
        <v>172</v>
      </c>
      <c r="R45" s="1"/>
      <c r="S45" s="1" t="s">
        <v>160</v>
      </c>
      <c r="T45" s="12">
        <v>38000</v>
      </c>
      <c r="U45" s="13">
        <v>52</v>
      </c>
      <c r="V45" s="12">
        <f t="shared" si="1"/>
        <v>1976000</v>
      </c>
      <c r="W45" s="2" t="s">
        <v>173</v>
      </c>
      <c r="X45" s="2" t="s">
        <v>174</v>
      </c>
      <c r="Y45" s="1" t="s">
        <v>175</v>
      </c>
      <c r="Z45" s="1" t="s">
        <v>55</v>
      </c>
      <c r="AA45" s="1"/>
      <c r="AB45" s="1"/>
      <c r="AC45" s="11" t="s">
        <v>176</v>
      </c>
      <c r="AD45" s="11" t="s">
        <v>262</v>
      </c>
      <c r="AE45" s="12">
        <f>846716+379828+541751+76000</f>
        <v>1844295</v>
      </c>
      <c r="AF45" s="11"/>
      <c r="AG45" s="1" t="s">
        <v>209</v>
      </c>
      <c r="AH45" s="19"/>
    </row>
    <row r="46" spans="1:34" ht="31.5">
      <c r="A46" s="41"/>
      <c r="B46" s="41"/>
      <c r="C46" s="45"/>
      <c r="D46" s="41"/>
      <c r="E46" s="41"/>
      <c r="F46" s="41"/>
      <c r="G46" s="41"/>
      <c r="H46" s="41"/>
      <c r="I46" s="41"/>
      <c r="J46" s="41"/>
      <c r="K46" s="41"/>
      <c r="L46" s="41"/>
      <c r="M46" s="52"/>
      <c r="N46" s="41"/>
      <c r="O46" s="11">
        <v>39598</v>
      </c>
      <c r="P46" s="1" t="s">
        <v>118</v>
      </c>
      <c r="Q46" s="2" t="s">
        <v>171</v>
      </c>
      <c r="R46" s="1"/>
      <c r="S46" s="1" t="s">
        <v>160</v>
      </c>
      <c r="T46" s="12">
        <v>2515</v>
      </c>
      <c r="U46" s="13">
        <v>15219</v>
      </c>
      <c r="V46" s="12">
        <f t="shared" si="1"/>
        <v>38275785</v>
      </c>
      <c r="W46" s="2" t="s">
        <v>165</v>
      </c>
      <c r="X46" s="2" t="s">
        <v>166</v>
      </c>
      <c r="Y46" s="1" t="s">
        <v>168</v>
      </c>
      <c r="Z46" s="1" t="s">
        <v>55</v>
      </c>
      <c r="AA46" s="1"/>
      <c r="AB46" s="1" t="s">
        <v>267</v>
      </c>
      <c r="AC46" s="11" t="s">
        <v>161</v>
      </c>
      <c r="AD46" s="11"/>
      <c r="AE46" s="12">
        <f>18023893.75+1113998.75+872550+34925+93125+1758200+13822055.95</f>
        <v>35718748.45</v>
      </c>
      <c r="AF46" s="11"/>
      <c r="AG46" s="1"/>
      <c r="AH46" s="19"/>
    </row>
    <row r="47" spans="1:34" ht="31.5">
      <c r="A47" s="41"/>
      <c r="B47" s="41"/>
      <c r="C47" s="45"/>
      <c r="D47" s="41"/>
      <c r="E47" s="41"/>
      <c r="F47" s="41"/>
      <c r="G47" s="41"/>
      <c r="H47" s="41"/>
      <c r="I47" s="41"/>
      <c r="J47" s="41"/>
      <c r="K47" s="41"/>
      <c r="L47" s="41"/>
      <c r="M47" s="52"/>
      <c r="N47" s="41"/>
      <c r="O47" s="11">
        <v>39598</v>
      </c>
      <c r="P47" s="1" t="s">
        <v>119</v>
      </c>
      <c r="Q47" s="2" t="s">
        <v>170</v>
      </c>
      <c r="R47" s="1"/>
      <c r="S47" s="1" t="s">
        <v>160</v>
      </c>
      <c r="T47" s="12">
        <v>2515</v>
      </c>
      <c r="U47" s="13">
        <v>6598</v>
      </c>
      <c r="V47" s="12">
        <f t="shared" si="1"/>
        <v>16593970</v>
      </c>
      <c r="W47" s="2" t="s">
        <v>165</v>
      </c>
      <c r="X47" s="2" t="s">
        <v>166</v>
      </c>
      <c r="Y47" s="1" t="s">
        <v>168</v>
      </c>
      <c r="Z47" s="1" t="s">
        <v>55</v>
      </c>
      <c r="AA47" s="1"/>
      <c r="AB47" s="1" t="s">
        <v>267</v>
      </c>
      <c r="AC47" s="11" t="s">
        <v>169</v>
      </c>
      <c r="AD47" s="11"/>
      <c r="AE47" s="12">
        <f>6092184.64+2204800.36+2578055</f>
        <v>10875040</v>
      </c>
      <c r="AF47" s="11"/>
      <c r="AG47" s="1"/>
      <c r="AH47" s="19"/>
    </row>
    <row r="48" spans="1:34" ht="31.5">
      <c r="A48" s="41"/>
      <c r="B48" s="41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52"/>
      <c r="N48" s="41"/>
      <c r="O48" s="11">
        <v>39598</v>
      </c>
      <c r="P48" s="1" t="s">
        <v>103</v>
      </c>
      <c r="Q48" s="2" t="s">
        <v>164</v>
      </c>
      <c r="R48" s="1"/>
      <c r="S48" s="1" t="s">
        <v>160</v>
      </c>
      <c r="T48" s="12">
        <v>2860.4</v>
      </c>
      <c r="U48" s="13">
        <v>7183</v>
      </c>
      <c r="V48" s="12">
        <v>20546245</v>
      </c>
      <c r="W48" s="2" t="s">
        <v>165</v>
      </c>
      <c r="X48" s="2" t="s">
        <v>166</v>
      </c>
      <c r="Y48" s="1" t="s">
        <v>168</v>
      </c>
      <c r="Z48" s="1" t="s">
        <v>55</v>
      </c>
      <c r="AA48" s="1"/>
      <c r="AB48" s="1" t="s">
        <v>267</v>
      </c>
      <c r="AC48" s="11" t="s">
        <v>169</v>
      </c>
      <c r="AD48" s="11"/>
      <c r="AE48" s="12">
        <f>8857225.22+1415897.27+1457775+687525+4090727.5</f>
        <v>16509149.99</v>
      </c>
      <c r="AF48" s="11"/>
      <c r="AG48" s="1"/>
      <c r="AH48" s="19"/>
    </row>
    <row r="49" spans="1:34" ht="42">
      <c r="A49" s="41"/>
      <c r="B49" s="41"/>
      <c r="C49" s="45"/>
      <c r="D49" s="41"/>
      <c r="E49" s="41"/>
      <c r="F49" s="41"/>
      <c r="G49" s="41"/>
      <c r="H49" s="41"/>
      <c r="I49" s="41"/>
      <c r="J49" s="41"/>
      <c r="K49" s="41"/>
      <c r="L49" s="41"/>
      <c r="M49" s="52"/>
      <c r="N49" s="41"/>
      <c r="O49" s="11">
        <v>39598</v>
      </c>
      <c r="P49" s="1" t="s">
        <v>104</v>
      </c>
      <c r="Q49" s="2" t="s">
        <v>159</v>
      </c>
      <c r="R49" s="1"/>
      <c r="S49" s="1" t="s">
        <v>160</v>
      </c>
      <c r="T49" s="12">
        <v>2625</v>
      </c>
      <c r="U49" s="13">
        <v>19000</v>
      </c>
      <c r="V49" s="12">
        <f t="shared" si="1"/>
        <v>49875000</v>
      </c>
      <c r="W49" s="2" t="s">
        <v>162</v>
      </c>
      <c r="X49" s="2" t="s">
        <v>163</v>
      </c>
      <c r="Y49" s="1" t="s">
        <v>167</v>
      </c>
      <c r="Z49" s="1" t="s">
        <v>55</v>
      </c>
      <c r="AA49" s="1"/>
      <c r="AB49" s="1"/>
      <c r="AC49" s="11" t="s">
        <v>161</v>
      </c>
      <c r="AD49" s="11"/>
      <c r="AE49" s="12">
        <f>21644973.7+3271785.47</f>
        <v>24916759.169999998</v>
      </c>
      <c r="AF49" s="11"/>
      <c r="AG49" s="1"/>
      <c r="AH49" s="19"/>
    </row>
    <row r="50" spans="1:34" ht="42">
      <c r="A50" s="41"/>
      <c r="B50" s="41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52"/>
      <c r="N50" s="41"/>
      <c r="O50" s="11">
        <v>39598</v>
      </c>
      <c r="P50" s="1" t="s">
        <v>105</v>
      </c>
      <c r="Q50" s="2" t="s">
        <v>195</v>
      </c>
      <c r="R50" s="1"/>
      <c r="S50" s="1" t="s">
        <v>160</v>
      </c>
      <c r="T50" s="12">
        <v>901.39</v>
      </c>
      <c r="U50" s="13">
        <v>4340</v>
      </c>
      <c r="V50" s="12">
        <v>3912000</v>
      </c>
      <c r="W50" s="2" t="s">
        <v>196</v>
      </c>
      <c r="X50" s="16" t="s">
        <v>197</v>
      </c>
      <c r="Y50" s="1" t="s">
        <v>198</v>
      </c>
      <c r="Z50" s="1" t="s">
        <v>50</v>
      </c>
      <c r="AA50" s="1"/>
      <c r="AB50" s="1" t="s">
        <v>234</v>
      </c>
      <c r="AC50" s="11" t="s">
        <v>169</v>
      </c>
      <c r="AD50" s="11"/>
      <c r="AE50" s="12">
        <v>1383633.82</v>
      </c>
      <c r="AF50" s="11"/>
      <c r="AG50" s="1"/>
      <c r="AH50" s="19"/>
    </row>
    <row r="51" spans="1:34" ht="42.75" thickBot="1">
      <c r="A51" s="42"/>
      <c r="B51" s="42"/>
      <c r="C51" s="46"/>
      <c r="D51" s="42"/>
      <c r="E51" s="42"/>
      <c r="F51" s="42"/>
      <c r="G51" s="42"/>
      <c r="H51" s="42"/>
      <c r="I51" s="42"/>
      <c r="J51" s="42"/>
      <c r="K51" s="42"/>
      <c r="L51" s="42"/>
      <c r="M51" s="53"/>
      <c r="N51" s="42"/>
      <c r="O51" s="11">
        <v>39598</v>
      </c>
      <c r="P51" s="1" t="s">
        <v>106</v>
      </c>
      <c r="Q51" s="2" t="s">
        <v>199</v>
      </c>
      <c r="R51" s="1"/>
      <c r="S51" s="1" t="s">
        <v>160</v>
      </c>
      <c r="T51" s="12">
        <v>1137.72</v>
      </c>
      <c r="U51" s="13">
        <v>5330</v>
      </c>
      <c r="V51" s="12">
        <v>6064000</v>
      </c>
      <c r="W51" s="2" t="s">
        <v>196</v>
      </c>
      <c r="X51" s="2" t="s">
        <v>197</v>
      </c>
      <c r="Y51" s="1" t="s">
        <v>198</v>
      </c>
      <c r="Z51" s="1" t="s">
        <v>50</v>
      </c>
      <c r="AA51" s="1"/>
      <c r="AB51" s="1" t="s">
        <v>234</v>
      </c>
      <c r="AC51" s="11" t="s">
        <v>169</v>
      </c>
      <c r="AD51" s="11"/>
      <c r="AE51" s="12">
        <f>2411253.49+620746.51</f>
        <v>3032000</v>
      </c>
      <c r="AF51" s="11"/>
      <c r="AG51" s="1"/>
      <c r="AH51" s="19"/>
    </row>
    <row r="52" spans="1:34" ht="12.75" customHeight="1" thickBot="1">
      <c r="A52" s="64" t="s">
        <v>37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6"/>
      <c r="V52" s="14">
        <f>SUM(V41:V51)</f>
        <v>176711665</v>
      </c>
      <c r="W52" s="47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19"/>
    </row>
    <row r="53" spans="1:34" ht="42.75" thickBot="1">
      <c r="A53" s="1" t="s">
        <v>137</v>
      </c>
      <c r="B53" s="1" t="s">
        <v>35</v>
      </c>
      <c r="C53" s="11"/>
      <c r="D53" s="2" t="s">
        <v>40</v>
      </c>
      <c r="E53" s="1" t="s">
        <v>204</v>
      </c>
      <c r="F53" s="1" t="s">
        <v>50</v>
      </c>
      <c r="G53" s="2" t="s">
        <v>40</v>
      </c>
      <c r="H53" s="1" t="s">
        <v>204</v>
      </c>
      <c r="I53" s="1" t="s">
        <v>50</v>
      </c>
      <c r="J53" s="1" t="s">
        <v>78</v>
      </c>
      <c r="K53" s="1" t="s">
        <v>47</v>
      </c>
      <c r="L53" s="1" t="s">
        <v>36</v>
      </c>
      <c r="M53" s="32">
        <v>39588</v>
      </c>
      <c r="N53" s="2" t="s">
        <v>48</v>
      </c>
      <c r="O53" s="11">
        <v>39596</v>
      </c>
      <c r="P53" s="1" t="s">
        <v>187</v>
      </c>
      <c r="Q53" s="2" t="s">
        <v>136</v>
      </c>
      <c r="R53" s="1" t="s">
        <v>36</v>
      </c>
      <c r="S53" s="1" t="s">
        <v>38</v>
      </c>
      <c r="T53" s="12">
        <v>340000</v>
      </c>
      <c r="U53" s="13">
        <v>1</v>
      </c>
      <c r="V53" s="12">
        <f>U53*T53</f>
        <v>340000</v>
      </c>
      <c r="W53" s="2" t="s">
        <v>154</v>
      </c>
      <c r="X53" s="2" t="s">
        <v>155</v>
      </c>
      <c r="Y53" s="1" t="s">
        <v>156</v>
      </c>
      <c r="Z53" s="1" t="s">
        <v>55</v>
      </c>
      <c r="AA53" s="1"/>
      <c r="AB53" s="1" t="s">
        <v>235</v>
      </c>
      <c r="AC53" s="11" t="s">
        <v>51</v>
      </c>
      <c r="AD53" s="11"/>
      <c r="AE53" s="12">
        <f>102000+119000+119000</f>
        <v>340000</v>
      </c>
      <c r="AF53" s="11"/>
      <c r="AG53" s="1" t="s">
        <v>209</v>
      </c>
      <c r="AH53" s="19"/>
    </row>
    <row r="54" spans="1:34" ht="12.75" customHeight="1" thickBot="1">
      <c r="A54" s="43" t="s">
        <v>37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4">
        <f>SUM(V53)</f>
        <v>340000</v>
      </c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19"/>
    </row>
    <row r="55" spans="1:34" ht="42.75" thickBot="1">
      <c r="A55" s="1" t="s">
        <v>138</v>
      </c>
      <c r="B55" s="1" t="s">
        <v>35</v>
      </c>
      <c r="C55" s="11"/>
      <c r="D55" s="2" t="s">
        <v>44</v>
      </c>
      <c r="E55" s="1" t="s">
        <v>49</v>
      </c>
      <c r="F55" s="1" t="s">
        <v>50</v>
      </c>
      <c r="G55" s="2" t="s">
        <v>44</v>
      </c>
      <c r="H55" s="1" t="s">
        <v>49</v>
      </c>
      <c r="I55" s="1" t="s">
        <v>50</v>
      </c>
      <c r="J55" s="1" t="s">
        <v>65</v>
      </c>
      <c r="K55" s="1" t="s">
        <v>47</v>
      </c>
      <c r="L55" s="1" t="s">
        <v>36</v>
      </c>
      <c r="M55" s="32">
        <v>39588</v>
      </c>
      <c r="N55" s="2" t="s">
        <v>48</v>
      </c>
      <c r="O55" s="11">
        <v>39597</v>
      </c>
      <c r="P55" s="1" t="s">
        <v>188</v>
      </c>
      <c r="Q55" s="2" t="s">
        <v>75</v>
      </c>
      <c r="R55" s="1" t="s">
        <v>36</v>
      </c>
      <c r="S55" s="1" t="s">
        <v>38</v>
      </c>
      <c r="T55" s="12">
        <v>147807.27</v>
      </c>
      <c r="U55" s="13">
        <v>1</v>
      </c>
      <c r="V55" s="12">
        <f>U55*T55</f>
        <v>147807.27</v>
      </c>
      <c r="W55" s="2" t="s">
        <v>123</v>
      </c>
      <c r="X55" s="2" t="s">
        <v>126</v>
      </c>
      <c r="Y55" s="1" t="s">
        <v>124</v>
      </c>
      <c r="Z55" s="1" t="s">
        <v>125</v>
      </c>
      <c r="AA55" s="1"/>
      <c r="AB55" s="1" t="s">
        <v>231</v>
      </c>
      <c r="AC55" s="11" t="s">
        <v>67</v>
      </c>
      <c r="AD55" s="11"/>
      <c r="AE55" s="12">
        <v>0</v>
      </c>
      <c r="AF55" s="11"/>
      <c r="AG55" s="1"/>
      <c r="AH55" s="19"/>
    </row>
    <row r="56" spans="1:34" ht="12.75" customHeight="1" thickBot="1">
      <c r="A56" s="43" t="s">
        <v>37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14">
        <f>SUM(V55)</f>
        <v>147807.27</v>
      </c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19"/>
    </row>
    <row r="57" spans="1:34" ht="42.75" thickBot="1">
      <c r="A57" s="1" t="s">
        <v>140</v>
      </c>
      <c r="B57" s="1" t="s">
        <v>35</v>
      </c>
      <c r="C57" s="11"/>
      <c r="D57" s="2" t="s">
        <v>44</v>
      </c>
      <c r="E57" s="1" t="s">
        <v>49</v>
      </c>
      <c r="F57" s="1" t="s">
        <v>50</v>
      </c>
      <c r="G57" s="2" t="s">
        <v>44</v>
      </c>
      <c r="H57" s="1" t="s">
        <v>49</v>
      </c>
      <c r="I57" s="1" t="s">
        <v>50</v>
      </c>
      <c r="J57" s="1" t="s">
        <v>65</v>
      </c>
      <c r="K57" s="1" t="s">
        <v>47</v>
      </c>
      <c r="L57" s="1" t="s">
        <v>36</v>
      </c>
      <c r="M57" s="32">
        <v>39588</v>
      </c>
      <c r="N57" s="2" t="s">
        <v>48</v>
      </c>
      <c r="O57" s="11">
        <v>39597</v>
      </c>
      <c r="P57" s="1" t="s">
        <v>189</v>
      </c>
      <c r="Q57" s="2" t="s">
        <v>131</v>
      </c>
      <c r="R57" s="1" t="s">
        <v>36</v>
      </c>
      <c r="S57" s="1" t="s">
        <v>38</v>
      </c>
      <c r="T57" s="12">
        <v>17231</v>
      </c>
      <c r="U57" s="13">
        <v>1</v>
      </c>
      <c r="V57" s="12">
        <f>U57*T57</f>
        <v>17231</v>
      </c>
      <c r="W57" s="2" t="s">
        <v>139</v>
      </c>
      <c r="X57" s="2" t="s">
        <v>255</v>
      </c>
      <c r="Y57" s="2" t="s">
        <v>254</v>
      </c>
      <c r="Z57" s="1" t="s">
        <v>55</v>
      </c>
      <c r="AA57" s="1"/>
      <c r="AB57" s="1" t="s">
        <v>236</v>
      </c>
      <c r="AC57" s="11" t="s">
        <v>67</v>
      </c>
      <c r="AD57" s="11"/>
      <c r="AE57" s="12">
        <v>17231</v>
      </c>
      <c r="AF57" s="11"/>
      <c r="AG57" s="1" t="s">
        <v>209</v>
      </c>
      <c r="AH57" s="19"/>
    </row>
    <row r="58" spans="1:34" ht="12.75" customHeight="1" thickBot="1">
      <c r="A58" s="43" t="s">
        <v>37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4">
        <f>SUM(V57)</f>
        <v>17231</v>
      </c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19"/>
    </row>
    <row r="59" spans="1:34" ht="42.75" thickBot="1">
      <c r="A59" s="1" t="s">
        <v>141</v>
      </c>
      <c r="B59" s="1" t="s">
        <v>35</v>
      </c>
      <c r="C59" s="11"/>
      <c r="D59" s="2" t="s">
        <v>40</v>
      </c>
      <c r="E59" s="1" t="s">
        <v>204</v>
      </c>
      <c r="F59" s="1" t="s">
        <v>50</v>
      </c>
      <c r="G59" s="2"/>
      <c r="H59" s="1"/>
      <c r="I59" s="1"/>
      <c r="J59" s="1" t="s">
        <v>142</v>
      </c>
      <c r="K59" s="1" t="s">
        <v>47</v>
      </c>
      <c r="L59" s="1" t="s">
        <v>36</v>
      </c>
      <c r="M59" s="32">
        <v>39602</v>
      </c>
      <c r="N59" s="2" t="s">
        <v>48</v>
      </c>
      <c r="O59" s="11">
        <v>39609</v>
      </c>
      <c r="P59" s="1" t="s">
        <v>200</v>
      </c>
      <c r="Q59" s="2" t="s">
        <v>143</v>
      </c>
      <c r="R59" s="1" t="s">
        <v>36</v>
      </c>
      <c r="S59" s="1" t="s">
        <v>38</v>
      </c>
      <c r="T59" s="12">
        <v>98000</v>
      </c>
      <c r="U59" s="13">
        <v>1</v>
      </c>
      <c r="V59" s="12">
        <f>U59*T59</f>
        <v>98000</v>
      </c>
      <c r="W59" s="2" t="s">
        <v>127</v>
      </c>
      <c r="X59" s="16" t="s">
        <v>182</v>
      </c>
      <c r="Y59" s="1" t="s">
        <v>183</v>
      </c>
      <c r="Z59" s="22" t="s">
        <v>208</v>
      </c>
      <c r="AA59" s="1"/>
      <c r="AB59" s="1" t="s">
        <v>233</v>
      </c>
      <c r="AC59" s="11" t="s">
        <v>51</v>
      </c>
      <c r="AD59" s="11"/>
      <c r="AE59" s="12">
        <v>0</v>
      </c>
      <c r="AF59" s="11"/>
      <c r="AG59" s="1"/>
      <c r="AH59" s="19"/>
    </row>
    <row r="60" spans="1:34" ht="12.75" customHeight="1" thickBot="1">
      <c r="A60" s="43" t="s">
        <v>37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14">
        <f>SUM(V59)</f>
        <v>98000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19"/>
    </row>
    <row r="61" spans="1:34" ht="42.75" thickBot="1">
      <c r="A61" s="1" t="s">
        <v>145</v>
      </c>
      <c r="B61" s="1" t="s">
        <v>35</v>
      </c>
      <c r="C61" s="11"/>
      <c r="D61" s="2" t="s">
        <v>40</v>
      </c>
      <c r="E61" s="1" t="s">
        <v>204</v>
      </c>
      <c r="F61" s="1" t="s">
        <v>50</v>
      </c>
      <c r="G61" s="2"/>
      <c r="H61" s="1"/>
      <c r="I61" s="1"/>
      <c r="J61" s="1" t="s">
        <v>142</v>
      </c>
      <c r="K61" s="1" t="s">
        <v>47</v>
      </c>
      <c r="L61" s="1" t="s">
        <v>36</v>
      </c>
      <c r="M61" s="32">
        <v>39595</v>
      </c>
      <c r="N61" s="2" t="s">
        <v>48</v>
      </c>
      <c r="O61" s="11">
        <v>39606</v>
      </c>
      <c r="P61" s="1" t="s">
        <v>190</v>
      </c>
      <c r="Q61" s="2" t="s">
        <v>149</v>
      </c>
      <c r="R61" s="1" t="s">
        <v>36</v>
      </c>
      <c r="S61" s="1" t="s">
        <v>38</v>
      </c>
      <c r="T61" s="12">
        <v>41000</v>
      </c>
      <c r="U61" s="13">
        <v>1</v>
      </c>
      <c r="V61" s="12">
        <f>U61*T61</f>
        <v>41000</v>
      </c>
      <c r="W61" s="2" t="s">
        <v>127</v>
      </c>
      <c r="X61" s="16" t="s">
        <v>182</v>
      </c>
      <c r="Y61" s="1" t="s">
        <v>183</v>
      </c>
      <c r="Z61" s="22" t="s">
        <v>208</v>
      </c>
      <c r="AA61" s="1"/>
      <c r="AB61" s="1" t="s">
        <v>233</v>
      </c>
      <c r="AC61" s="11" t="s">
        <v>51</v>
      </c>
      <c r="AD61" s="11"/>
      <c r="AE61" s="12">
        <v>0</v>
      </c>
      <c r="AF61" s="11"/>
      <c r="AG61" s="1"/>
      <c r="AH61" s="19"/>
    </row>
    <row r="62" spans="1:34" ht="12.75" customHeight="1" thickBot="1">
      <c r="A62" s="43" t="s">
        <v>37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14">
        <f>SUM(V61)</f>
        <v>41000</v>
      </c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19"/>
    </row>
    <row r="63" spans="1:34" ht="42.75" thickBot="1">
      <c r="A63" s="1" t="s">
        <v>146</v>
      </c>
      <c r="B63" s="1" t="s">
        <v>35</v>
      </c>
      <c r="C63" s="11"/>
      <c r="D63" s="2" t="s">
        <v>40</v>
      </c>
      <c r="E63" s="1" t="s">
        <v>204</v>
      </c>
      <c r="F63" s="1" t="s">
        <v>50</v>
      </c>
      <c r="G63" s="2"/>
      <c r="H63" s="1"/>
      <c r="I63" s="1"/>
      <c r="J63" s="1" t="s">
        <v>142</v>
      </c>
      <c r="K63" s="1" t="s">
        <v>47</v>
      </c>
      <c r="L63" s="1" t="s">
        <v>36</v>
      </c>
      <c r="M63" s="32">
        <v>39595</v>
      </c>
      <c r="N63" s="2" t="s">
        <v>48</v>
      </c>
      <c r="O63" s="11">
        <v>39606</v>
      </c>
      <c r="P63" s="1" t="s">
        <v>191</v>
      </c>
      <c r="Q63" s="2" t="s">
        <v>150</v>
      </c>
      <c r="R63" s="1" t="s">
        <v>36</v>
      </c>
      <c r="S63" s="1" t="s">
        <v>38</v>
      </c>
      <c r="T63" s="12">
        <v>42000</v>
      </c>
      <c r="U63" s="13">
        <v>1</v>
      </c>
      <c r="V63" s="12">
        <f>U63*T63</f>
        <v>42000</v>
      </c>
      <c r="W63" s="2" t="s">
        <v>184</v>
      </c>
      <c r="X63" s="16" t="s">
        <v>185</v>
      </c>
      <c r="Y63" s="1" t="s">
        <v>186</v>
      </c>
      <c r="Z63" s="1" t="s">
        <v>50</v>
      </c>
      <c r="AA63" s="1"/>
      <c r="AB63" s="1" t="s">
        <v>237</v>
      </c>
      <c r="AC63" s="11" t="s">
        <v>51</v>
      </c>
      <c r="AD63" s="11"/>
      <c r="AE63" s="12">
        <v>0</v>
      </c>
      <c r="AF63" s="11"/>
      <c r="AG63" s="1"/>
      <c r="AH63" s="19"/>
    </row>
    <row r="64" spans="1:34" ht="12.75" customHeight="1" thickBot="1">
      <c r="A64" s="43" t="s">
        <v>37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14">
        <f>SUM(V63)</f>
        <v>42000</v>
      </c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19"/>
    </row>
    <row r="65" spans="1:34" ht="42.75" thickBot="1">
      <c r="A65" s="1" t="s">
        <v>147</v>
      </c>
      <c r="B65" s="1" t="s">
        <v>35</v>
      </c>
      <c r="C65" s="11"/>
      <c r="D65" s="2" t="s">
        <v>40</v>
      </c>
      <c r="E65" s="1" t="s">
        <v>204</v>
      </c>
      <c r="F65" s="1" t="s">
        <v>50</v>
      </c>
      <c r="G65" s="2"/>
      <c r="H65" s="1"/>
      <c r="I65" s="1"/>
      <c r="J65" s="1" t="s">
        <v>142</v>
      </c>
      <c r="K65" s="1" t="s">
        <v>47</v>
      </c>
      <c r="L65" s="1" t="s">
        <v>36</v>
      </c>
      <c r="M65" s="32">
        <v>39595</v>
      </c>
      <c r="N65" s="2" t="s">
        <v>48</v>
      </c>
      <c r="O65" s="11">
        <v>39606</v>
      </c>
      <c r="P65" s="1" t="s">
        <v>192</v>
      </c>
      <c r="Q65" s="2" t="s">
        <v>151</v>
      </c>
      <c r="R65" s="1" t="s">
        <v>36</v>
      </c>
      <c r="S65" s="1" t="s">
        <v>38</v>
      </c>
      <c r="T65" s="12">
        <v>277000</v>
      </c>
      <c r="U65" s="13">
        <v>1</v>
      </c>
      <c r="V65" s="12">
        <f>U65*T65</f>
        <v>277000</v>
      </c>
      <c r="W65" s="2" t="s">
        <v>127</v>
      </c>
      <c r="X65" s="16" t="s">
        <v>182</v>
      </c>
      <c r="Y65" s="1" t="s">
        <v>183</v>
      </c>
      <c r="Z65" s="22" t="s">
        <v>208</v>
      </c>
      <c r="AA65" s="1"/>
      <c r="AB65" s="1" t="s">
        <v>233</v>
      </c>
      <c r="AC65" s="11" t="s">
        <v>51</v>
      </c>
      <c r="AD65" s="11"/>
      <c r="AE65" s="12">
        <v>0</v>
      </c>
      <c r="AF65" s="11"/>
      <c r="AG65" s="1"/>
      <c r="AH65" s="19"/>
    </row>
    <row r="66" spans="1:34" ht="12.75" customHeight="1" thickBot="1">
      <c r="A66" s="43" t="s">
        <v>37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14">
        <f>SUM(V65)</f>
        <v>277000</v>
      </c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19"/>
    </row>
    <row r="67" spans="1:34" ht="42.75" thickBot="1">
      <c r="A67" s="1" t="s">
        <v>148</v>
      </c>
      <c r="B67" s="1" t="s">
        <v>35</v>
      </c>
      <c r="C67" s="11"/>
      <c r="D67" s="2" t="s">
        <v>40</v>
      </c>
      <c r="E67" s="1" t="s">
        <v>204</v>
      </c>
      <c r="F67" s="1" t="s">
        <v>50</v>
      </c>
      <c r="G67" s="2"/>
      <c r="H67" s="1"/>
      <c r="I67" s="1"/>
      <c r="J67" s="1" t="s">
        <v>142</v>
      </c>
      <c r="K67" s="1" t="s">
        <v>47</v>
      </c>
      <c r="L67" s="1" t="s">
        <v>36</v>
      </c>
      <c r="M67" s="32">
        <v>39602</v>
      </c>
      <c r="N67" s="2" t="s">
        <v>48</v>
      </c>
      <c r="O67" s="11">
        <v>39609</v>
      </c>
      <c r="P67" s="1" t="s">
        <v>201</v>
      </c>
      <c r="Q67" s="2" t="s">
        <v>152</v>
      </c>
      <c r="R67" s="1" t="s">
        <v>36</v>
      </c>
      <c r="S67" s="1" t="s">
        <v>38</v>
      </c>
      <c r="T67" s="12">
        <v>35000</v>
      </c>
      <c r="U67" s="13">
        <v>1</v>
      </c>
      <c r="V67" s="12">
        <f>U67*T67</f>
        <v>35000</v>
      </c>
      <c r="W67" s="2" t="s">
        <v>127</v>
      </c>
      <c r="X67" s="16" t="s">
        <v>182</v>
      </c>
      <c r="Y67" s="1" t="s">
        <v>183</v>
      </c>
      <c r="Z67" s="22" t="s">
        <v>208</v>
      </c>
      <c r="AA67" s="1"/>
      <c r="AB67" s="1" t="s">
        <v>233</v>
      </c>
      <c r="AC67" s="11" t="s">
        <v>51</v>
      </c>
      <c r="AD67" s="11"/>
      <c r="AE67" s="12">
        <v>0</v>
      </c>
      <c r="AF67" s="11"/>
      <c r="AG67" s="1"/>
      <c r="AH67" s="19"/>
    </row>
    <row r="68" spans="1:34" ht="12.75" customHeight="1" thickBot="1">
      <c r="A68" s="43" t="s">
        <v>37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4">
        <f>SUM(V67)</f>
        <v>35000</v>
      </c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19"/>
    </row>
    <row r="69" spans="1:34" ht="42" customHeight="1">
      <c r="A69" s="40" t="s">
        <v>157</v>
      </c>
      <c r="B69" s="40" t="s">
        <v>35</v>
      </c>
      <c r="C69" s="44"/>
      <c r="D69" s="40" t="s">
        <v>43</v>
      </c>
      <c r="E69" s="40" t="s">
        <v>202</v>
      </c>
      <c r="F69" s="40" t="s">
        <v>203</v>
      </c>
      <c r="G69" s="40"/>
      <c r="H69" s="40"/>
      <c r="I69" s="40"/>
      <c r="J69" s="40" t="s">
        <v>142</v>
      </c>
      <c r="K69" s="40" t="s">
        <v>39</v>
      </c>
      <c r="L69" s="40" t="s">
        <v>36</v>
      </c>
      <c r="M69" s="51">
        <v>39605</v>
      </c>
      <c r="N69" s="40" t="s">
        <v>96</v>
      </c>
      <c r="O69" s="11">
        <v>39615</v>
      </c>
      <c r="P69" s="1" t="s">
        <v>210</v>
      </c>
      <c r="Q69" s="2" t="s">
        <v>219</v>
      </c>
      <c r="R69" s="1" t="s">
        <v>218</v>
      </c>
      <c r="S69" s="1" t="s">
        <v>38</v>
      </c>
      <c r="T69" s="12">
        <v>105000</v>
      </c>
      <c r="U69" s="13">
        <v>1</v>
      </c>
      <c r="V69" s="12">
        <f>U69*T69</f>
        <v>105000</v>
      </c>
      <c r="W69" s="2" t="s">
        <v>221</v>
      </c>
      <c r="X69" s="2"/>
      <c r="Y69" s="1"/>
      <c r="Z69" s="1"/>
      <c r="AA69" s="1"/>
      <c r="AB69" s="1"/>
      <c r="AC69" s="11" t="s">
        <v>153</v>
      </c>
      <c r="AD69" s="11"/>
      <c r="AE69" s="12">
        <v>0</v>
      </c>
      <c r="AF69" s="11"/>
      <c r="AG69" s="1"/>
      <c r="AH69" s="19"/>
    </row>
    <row r="70" spans="1:34" ht="42" customHeight="1">
      <c r="A70" s="41"/>
      <c r="B70" s="41"/>
      <c r="C70" s="45"/>
      <c r="D70" s="41"/>
      <c r="E70" s="41"/>
      <c r="F70" s="41"/>
      <c r="G70" s="41"/>
      <c r="H70" s="41"/>
      <c r="I70" s="41"/>
      <c r="J70" s="41"/>
      <c r="K70" s="41"/>
      <c r="L70" s="41"/>
      <c r="M70" s="52"/>
      <c r="N70" s="41"/>
      <c r="O70" s="11">
        <v>39615</v>
      </c>
      <c r="P70" s="1" t="s">
        <v>211</v>
      </c>
      <c r="Q70" s="2" t="s">
        <v>220</v>
      </c>
      <c r="R70" s="1" t="s">
        <v>217</v>
      </c>
      <c r="S70" s="1" t="s">
        <v>38</v>
      </c>
      <c r="T70" s="12">
        <v>136728</v>
      </c>
      <c r="U70" s="13">
        <v>1</v>
      </c>
      <c r="V70" s="12">
        <f>U70*T70</f>
        <v>136728</v>
      </c>
      <c r="W70" s="2" t="s">
        <v>222</v>
      </c>
      <c r="X70" s="2"/>
      <c r="Y70" s="1"/>
      <c r="Z70" s="1"/>
      <c r="AA70" s="1"/>
      <c r="AB70" s="1"/>
      <c r="AC70" s="11" t="s">
        <v>153</v>
      </c>
      <c r="AD70" s="11"/>
      <c r="AE70" s="12">
        <v>0</v>
      </c>
      <c r="AF70" s="11"/>
      <c r="AG70" s="1"/>
      <c r="AH70" s="19"/>
    </row>
    <row r="71" spans="1:34" ht="42" customHeight="1">
      <c r="A71" s="41"/>
      <c r="B71" s="41"/>
      <c r="C71" s="45"/>
      <c r="D71" s="41"/>
      <c r="E71" s="41"/>
      <c r="F71" s="41"/>
      <c r="G71" s="41"/>
      <c r="H71" s="41"/>
      <c r="I71" s="41"/>
      <c r="J71" s="41"/>
      <c r="K71" s="41"/>
      <c r="L71" s="41"/>
      <c r="M71" s="52"/>
      <c r="N71" s="41"/>
      <c r="O71" s="11">
        <v>39615</v>
      </c>
      <c r="P71" s="1" t="s">
        <v>212</v>
      </c>
      <c r="Q71" s="2" t="s">
        <v>214</v>
      </c>
      <c r="R71" s="1" t="s">
        <v>215</v>
      </c>
      <c r="S71" s="1" t="s">
        <v>38</v>
      </c>
      <c r="T71" s="12">
        <v>60000</v>
      </c>
      <c r="U71" s="13">
        <v>1</v>
      </c>
      <c r="V71" s="12">
        <f>U71*T71</f>
        <v>60000</v>
      </c>
      <c r="W71" s="2" t="s">
        <v>223</v>
      </c>
      <c r="X71" s="2"/>
      <c r="Y71" s="1"/>
      <c r="Z71" s="1"/>
      <c r="AA71" s="1"/>
      <c r="AB71" s="1"/>
      <c r="AC71" s="11" t="s">
        <v>153</v>
      </c>
      <c r="AD71" s="11"/>
      <c r="AE71" s="12">
        <v>0</v>
      </c>
      <c r="AF71" s="11"/>
      <c r="AG71" s="1"/>
      <c r="AH71" s="19"/>
    </row>
    <row r="72" spans="1:34" ht="42.75" customHeight="1" thickBot="1">
      <c r="A72" s="42"/>
      <c r="B72" s="42"/>
      <c r="C72" s="46"/>
      <c r="D72" s="42"/>
      <c r="E72" s="42"/>
      <c r="F72" s="42"/>
      <c r="G72" s="42"/>
      <c r="H72" s="42"/>
      <c r="I72" s="42"/>
      <c r="J72" s="42"/>
      <c r="K72" s="42"/>
      <c r="L72" s="42"/>
      <c r="M72" s="53"/>
      <c r="N72" s="42"/>
      <c r="O72" s="11">
        <v>39615</v>
      </c>
      <c r="P72" s="1" t="s">
        <v>213</v>
      </c>
      <c r="Q72" s="2" t="s">
        <v>214</v>
      </c>
      <c r="R72" s="1" t="s">
        <v>216</v>
      </c>
      <c r="S72" s="1" t="s">
        <v>38</v>
      </c>
      <c r="T72" s="12">
        <v>83000</v>
      </c>
      <c r="U72" s="13">
        <v>1</v>
      </c>
      <c r="V72" s="12">
        <f>U72*T72</f>
        <v>83000</v>
      </c>
      <c r="W72" s="2" t="s">
        <v>224</v>
      </c>
      <c r="X72" s="2"/>
      <c r="Y72" s="1"/>
      <c r="Z72" s="1"/>
      <c r="AA72" s="1"/>
      <c r="AB72" s="1"/>
      <c r="AC72" s="11" t="s">
        <v>153</v>
      </c>
      <c r="AD72" s="11"/>
      <c r="AE72" s="12">
        <v>0</v>
      </c>
      <c r="AF72" s="11"/>
      <c r="AG72" s="1"/>
      <c r="AH72" s="19"/>
    </row>
    <row r="73" spans="1:34" ht="12.75" customHeight="1" thickBot="1">
      <c r="A73" s="43" t="s">
        <v>37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14">
        <f>SUM(V69:V72)</f>
        <v>384728</v>
      </c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19"/>
    </row>
    <row r="74" spans="1:34" ht="42.75" thickBot="1">
      <c r="A74" s="1" t="s">
        <v>181</v>
      </c>
      <c r="B74" s="1" t="s">
        <v>35</v>
      </c>
      <c r="C74" s="11"/>
      <c r="D74" s="2" t="s">
        <v>40</v>
      </c>
      <c r="E74" s="1" t="s">
        <v>204</v>
      </c>
      <c r="F74" s="1" t="s">
        <v>50</v>
      </c>
      <c r="G74" s="2" t="s">
        <v>40</v>
      </c>
      <c r="H74" s="1" t="s">
        <v>204</v>
      </c>
      <c r="I74" s="1" t="s">
        <v>50</v>
      </c>
      <c r="J74" s="1" t="s">
        <v>78</v>
      </c>
      <c r="K74" s="1" t="s">
        <v>47</v>
      </c>
      <c r="L74" s="1" t="s">
        <v>36</v>
      </c>
      <c r="M74" s="32">
        <v>39598</v>
      </c>
      <c r="N74" s="2" t="s">
        <v>48</v>
      </c>
      <c r="O74" s="11">
        <v>39608</v>
      </c>
      <c r="P74" s="1" t="s">
        <v>193</v>
      </c>
      <c r="Q74" s="2" t="s">
        <v>144</v>
      </c>
      <c r="R74" s="1" t="s">
        <v>36</v>
      </c>
      <c r="S74" s="1" t="s">
        <v>38</v>
      </c>
      <c r="T74" s="12">
        <v>23396.81</v>
      </c>
      <c r="U74" s="13">
        <v>1</v>
      </c>
      <c r="V74" s="12">
        <f>U74*T74</f>
        <v>23396.81</v>
      </c>
      <c r="W74" s="2" t="s">
        <v>194</v>
      </c>
      <c r="X74" s="2" t="s">
        <v>251</v>
      </c>
      <c r="Y74" s="1" t="s">
        <v>252</v>
      </c>
      <c r="Z74" s="1" t="s">
        <v>55</v>
      </c>
      <c r="AA74" s="1"/>
      <c r="AB74" s="1" t="s">
        <v>253</v>
      </c>
      <c r="AC74" s="11" t="s">
        <v>153</v>
      </c>
      <c r="AD74" s="11" t="s">
        <v>289</v>
      </c>
      <c r="AE74" s="12">
        <f>11698.41+10491.97+1206.43</f>
        <v>23396.809999999998</v>
      </c>
      <c r="AF74" s="11"/>
      <c r="AG74" s="1" t="s">
        <v>209</v>
      </c>
      <c r="AH74" s="19"/>
    </row>
    <row r="75" spans="1:34" ht="12.75" customHeight="1" thickBot="1">
      <c r="A75" s="43" t="s">
        <v>37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14">
        <f>SUM(V74)</f>
        <v>23396.81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19"/>
    </row>
    <row r="76" spans="1:34" ht="42">
      <c r="A76" s="40" t="s">
        <v>238</v>
      </c>
      <c r="B76" s="40" t="s">
        <v>35</v>
      </c>
      <c r="C76" s="44"/>
      <c r="D76" s="40" t="s">
        <v>40</v>
      </c>
      <c r="E76" s="40" t="s">
        <v>204</v>
      </c>
      <c r="F76" s="40" t="s">
        <v>50</v>
      </c>
      <c r="G76" s="40"/>
      <c r="H76" s="40"/>
      <c r="I76" s="40"/>
      <c r="J76" s="40" t="s">
        <v>78</v>
      </c>
      <c r="K76" s="40" t="s">
        <v>240</v>
      </c>
      <c r="L76" s="40" t="s">
        <v>36</v>
      </c>
      <c r="M76" s="51">
        <v>39601</v>
      </c>
      <c r="N76" s="40" t="s">
        <v>158</v>
      </c>
      <c r="O76" s="11">
        <v>39623</v>
      </c>
      <c r="P76" s="1" t="s">
        <v>269</v>
      </c>
      <c r="Q76" s="2" t="s">
        <v>263</v>
      </c>
      <c r="R76" s="1" t="s">
        <v>36</v>
      </c>
      <c r="S76" s="1" t="s">
        <v>38</v>
      </c>
      <c r="T76" s="12">
        <v>14000000</v>
      </c>
      <c r="U76" s="13">
        <v>1</v>
      </c>
      <c r="V76" s="12">
        <f>U76*T76</f>
        <v>14000000</v>
      </c>
      <c r="W76" s="2" t="s">
        <v>165</v>
      </c>
      <c r="X76" s="2" t="s">
        <v>166</v>
      </c>
      <c r="Y76" s="1" t="s">
        <v>168</v>
      </c>
      <c r="Z76" s="1" t="s">
        <v>55</v>
      </c>
      <c r="AA76" s="1"/>
      <c r="AB76" s="1" t="s">
        <v>267</v>
      </c>
      <c r="AC76" s="11" t="s">
        <v>288</v>
      </c>
      <c r="AD76" s="11"/>
      <c r="AE76" s="12">
        <f>300000+300000+5411985.55</f>
        <v>6011985.55</v>
      </c>
      <c r="AF76" s="11"/>
      <c r="AG76" s="1"/>
      <c r="AH76" s="19"/>
    </row>
    <row r="77" spans="1:34" ht="42">
      <c r="A77" s="41"/>
      <c r="B77" s="41"/>
      <c r="C77" s="45"/>
      <c r="D77" s="41"/>
      <c r="E77" s="41"/>
      <c r="F77" s="41"/>
      <c r="G77" s="41"/>
      <c r="H77" s="41"/>
      <c r="I77" s="41"/>
      <c r="J77" s="41"/>
      <c r="K77" s="41"/>
      <c r="L77" s="41"/>
      <c r="M77" s="52"/>
      <c r="N77" s="41"/>
      <c r="O77" s="11">
        <v>39623</v>
      </c>
      <c r="P77" s="1" t="s">
        <v>270</v>
      </c>
      <c r="Q77" s="2" t="s">
        <v>264</v>
      </c>
      <c r="R77" s="1" t="s">
        <v>36</v>
      </c>
      <c r="S77" s="1" t="s">
        <v>38</v>
      </c>
      <c r="T77" s="12">
        <v>5000000</v>
      </c>
      <c r="U77" s="13">
        <v>1</v>
      </c>
      <c r="V77" s="12">
        <f>U77*T77</f>
        <v>5000000</v>
      </c>
      <c r="W77" s="2" t="s">
        <v>165</v>
      </c>
      <c r="X77" s="2" t="s">
        <v>166</v>
      </c>
      <c r="Y77" s="1" t="s">
        <v>168</v>
      </c>
      <c r="Z77" s="1" t="s">
        <v>55</v>
      </c>
      <c r="AA77" s="1"/>
      <c r="AB77" s="1" t="s">
        <v>267</v>
      </c>
      <c r="AC77" s="11" t="s">
        <v>288</v>
      </c>
      <c r="AD77" s="11"/>
      <c r="AE77" s="12">
        <v>0</v>
      </c>
      <c r="AF77" s="11"/>
      <c r="AG77" s="1"/>
      <c r="AH77" s="19"/>
    </row>
    <row r="78" spans="1:34" ht="31.5">
      <c r="A78" s="41"/>
      <c r="B78" s="41"/>
      <c r="C78" s="45"/>
      <c r="D78" s="41"/>
      <c r="E78" s="41"/>
      <c r="F78" s="41"/>
      <c r="G78" s="41"/>
      <c r="H78" s="41"/>
      <c r="I78" s="41"/>
      <c r="J78" s="41"/>
      <c r="K78" s="41"/>
      <c r="L78" s="41"/>
      <c r="M78" s="52"/>
      <c r="N78" s="41"/>
      <c r="O78" s="11">
        <v>39623</v>
      </c>
      <c r="P78" s="1" t="s">
        <v>271</v>
      </c>
      <c r="Q78" s="2" t="s">
        <v>265</v>
      </c>
      <c r="R78" s="1" t="s">
        <v>36</v>
      </c>
      <c r="S78" s="1" t="s">
        <v>38</v>
      </c>
      <c r="T78" s="12">
        <v>5000000</v>
      </c>
      <c r="U78" s="13">
        <v>1</v>
      </c>
      <c r="V78" s="12">
        <f>U78*T78</f>
        <v>5000000</v>
      </c>
      <c r="W78" s="2" t="s">
        <v>165</v>
      </c>
      <c r="X78" s="2" t="s">
        <v>166</v>
      </c>
      <c r="Y78" s="1" t="s">
        <v>168</v>
      </c>
      <c r="Z78" s="1" t="s">
        <v>55</v>
      </c>
      <c r="AA78" s="1"/>
      <c r="AB78" s="1" t="s">
        <v>267</v>
      </c>
      <c r="AC78" s="11" t="s">
        <v>288</v>
      </c>
      <c r="AD78" s="11"/>
      <c r="AE78" s="12">
        <f>100000+100000+165500+2860000</f>
        <v>3225500</v>
      </c>
      <c r="AF78" s="11"/>
      <c r="AG78" s="1"/>
      <c r="AH78" s="19"/>
    </row>
    <row r="79" spans="1:34" ht="32.25" thickBot="1">
      <c r="A79" s="42"/>
      <c r="B79" s="42"/>
      <c r="C79" s="46"/>
      <c r="D79" s="42"/>
      <c r="E79" s="42"/>
      <c r="F79" s="42"/>
      <c r="G79" s="42"/>
      <c r="H79" s="42"/>
      <c r="I79" s="42"/>
      <c r="J79" s="42"/>
      <c r="K79" s="42"/>
      <c r="L79" s="42"/>
      <c r="M79" s="53"/>
      <c r="N79" s="42"/>
      <c r="O79" s="11">
        <v>39623</v>
      </c>
      <c r="P79" s="1" t="s">
        <v>215</v>
      </c>
      <c r="Q79" s="2" t="s">
        <v>266</v>
      </c>
      <c r="R79" s="1" t="s">
        <v>36</v>
      </c>
      <c r="S79" s="1" t="s">
        <v>38</v>
      </c>
      <c r="T79" s="12">
        <v>4170000</v>
      </c>
      <c r="U79" s="13">
        <v>1</v>
      </c>
      <c r="V79" s="12">
        <f>U79*T79</f>
        <v>4170000</v>
      </c>
      <c r="W79" s="2" t="s">
        <v>165</v>
      </c>
      <c r="X79" s="2" t="s">
        <v>166</v>
      </c>
      <c r="Y79" s="1" t="s">
        <v>168</v>
      </c>
      <c r="Z79" s="1" t="s">
        <v>55</v>
      </c>
      <c r="AA79" s="1"/>
      <c r="AB79" s="1" t="s">
        <v>267</v>
      </c>
      <c r="AC79" s="11" t="s">
        <v>288</v>
      </c>
      <c r="AD79" s="11"/>
      <c r="AE79" s="12">
        <f>100000+100000+148700+2379000</f>
        <v>2727700</v>
      </c>
      <c r="AF79" s="11"/>
      <c r="AG79" s="1"/>
      <c r="AH79" s="19"/>
    </row>
    <row r="80" spans="1:34" ht="12.75" customHeight="1" thickBot="1">
      <c r="A80" s="43" t="s">
        <v>37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14">
        <f>SUM(V76:V79)</f>
        <v>28170000</v>
      </c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19"/>
    </row>
    <row r="81" spans="1:34" ht="42.75" thickBot="1">
      <c r="A81" s="1" t="s">
        <v>239</v>
      </c>
      <c r="B81" s="1" t="s">
        <v>35</v>
      </c>
      <c r="C81" s="11"/>
      <c r="D81" s="2" t="s">
        <v>44</v>
      </c>
      <c r="E81" s="1" t="s">
        <v>49</v>
      </c>
      <c r="F81" s="1" t="s">
        <v>50</v>
      </c>
      <c r="G81" s="2" t="s">
        <v>44</v>
      </c>
      <c r="H81" s="1" t="s">
        <v>49</v>
      </c>
      <c r="I81" s="1" t="s">
        <v>50</v>
      </c>
      <c r="J81" s="1" t="s">
        <v>46</v>
      </c>
      <c r="K81" s="1" t="s">
        <v>47</v>
      </c>
      <c r="L81" s="1" t="s">
        <v>36</v>
      </c>
      <c r="M81" s="32">
        <v>39680</v>
      </c>
      <c r="N81" s="2" t="s">
        <v>48</v>
      </c>
      <c r="O81" s="11">
        <v>39689</v>
      </c>
      <c r="P81" s="1" t="s">
        <v>307</v>
      </c>
      <c r="Q81" s="2" t="s">
        <v>306</v>
      </c>
      <c r="R81" s="1" t="s">
        <v>36</v>
      </c>
      <c r="S81" s="1" t="s">
        <v>38</v>
      </c>
      <c r="T81" s="12">
        <v>480000</v>
      </c>
      <c r="U81" s="13">
        <v>1</v>
      </c>
      <c r="V81" s="12">
        <f>U81*T81</f>
        <v>480000</v>
      </c>
      <c r="W81" s="2" t="s">
        <v>110</v>
      </c>
      <c r="X81" s="2" t="s">
        <v>111</v>
      </c>
      <c r="Y81" s="1" t="s">
        <v>112</v>
      </c>
      <c r="Z81" s="1" t="s">
        <v>55</v>
      </c>
      <c r="AA81" s="1"/>
      <c r="AB81" s="1" t="s">
        <v>229</v>
      </c>
      <c r="AC81" s="11" t="s">
        <v>241</v>
      </c>
      <c r="AD81" s="11"/>
      <c r="AE81" s="12">
        <f>240000+0</f>
        <v>240000</v>
      </c>
      <c r="AF81" s="11"/>
      <c r="AG81" s="1"/>
      <c r="AH81" s="19"/>
    </row>
    <row r="82" spans="1:34" ht="12.75" customHeight="1" thickBot="1">
      <c r="A82" s="43" t="s">
        <v>37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14">
        <f>SUM(V81)</f>
        <v>480000</v>
      </c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19"/>
    </row>
    <row r="83" spans="1:34" ht="53.25" thickBot="1">
      <c r="A83" s="1" t="s">
        <v>242</v>
      </c>
      <c r="B83" s="1" t="s">
        <v>35</v>
      </c>
      <c r="C83" s="11"/>
      <c r="D83" s="2" t="s">
        <v>44</v>
      </c>
      <c r="E83" s="1" t="s">
        <v>49</v>
      </c>
      <c r="F83" s="1" t="s">
        <v>50</v>
      </c>
      <c r="G83" s="2" t="s">
        <v>44</v>
      </c>
      <c r="H83" s="1" t="s">
        <v>49</v>
      </c>
      <c r="I83" s="1" t="s">
        <v>50</v>
      </c>
      <c r="J83" s="1" t="s">
        <v>46</v>
      </c>
      <c r="K83" s="1" t="s">
        <v>47</v>
      </c>
      <c r="L83" s="1" t="s">
        <v>36</v>
      </c>
      <c r="M83" s="32">
        <v>39633</v>
      </c>
      <c r="N83" s="2" t="s">
        <v>48</v>
      </c>
      <c r="O83" s="11">
        <v>39650</v>
      </c>
      <c r="P83" s="1" t="s">
        <v>272</v>
      </c>
      <c r="Q83" s="2" t="s">
        <v>247</v>
      </c>
      <c r="R83" s="1" t="s">
        <v>36</v>
      </c>
      <c r="S83" s="1" t="s">
        <v>38</v>
      </c>
      <c r="T83" s="12">
        <v>48800</v>
      </c>
      <c r="U83" s="13">
        <v>1</v>
      </c>
      <c r="V83" s="12">
        <f>U83*T83</f>
        <v>48800</v>
      </c>
      <c r="W83" s="2" t="s">
        <v>256</v>
      </c>
      <c r="X83" s="2" t="s">
        <v>257</v>
      </c>
      <c r="Y83" s="1" t="s">
        <v>258</v>
      </c>
      <c r="Z83" s="1" t="s">
        <v>55</v>
      </c>
      <c r="AA83" s="28"/>
      <c r="AB83" s="1" t="s">
        <v>259</v>
      </c>
      <c r="AC83" s="11" t="s">
        <v>241</v>
      </c>
      <c r="AD83" s="11"/>
      <c r="AE83" s="12">
        <f>24400+0</f>
        <v>24400</v>
      </c>
      <c r="AF83" s="11"/>
      <c r="AG83" s="1"/>
      <c r="AH83" s="19"/>
    </row>
    <row r="84" spans="1:34" ht="12.75" customHeight="1" thickBot="1">
      <c r="A84" s="43" t="s">
        <v>37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14">
        <f>SUM(V83)</f>
        <v>48800</v>
      </c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19"/>
    </row>
    <row r="85" spans="1:34" ht="42.75" thickBot="1">
      <c r="A85" s="1" t="s">
        <v>243</v>
      </c>
      <c r="B85" s="1" t="s">
        <v>35</v>
      </c>
      <c r="C85" s="11"/>
      <c r="D85" s="2" t="s">
        <v>44</v>
      </c>
      <c r="E85" s="1" t="s">
        <v>49</v>
      </c>
      <c r="F85" s="1" t="s">
        <v>50</v>
      </c>
      <c r="G85" s="2" t="s">
        <v>44</v>
      </c>
      <c r="H85" s="1" t="s">
        <v>49</v>
      </c>
      <c r="I85" s="1" t="s">
        <v>50</v>
      </c>
      <c r="J85" s="1" t="s">
        <v>46</v>
      </c>
      <c r="K85" s="1" t="s">
        <v>47</v>
      </c>
      <c r="L85" s="1" t="s">
        <v>36</v>
      </c>
      <c r="M85" s="32">
        <v>39633</v>
      </c>
      <c r="N85" s="2" t="s">
        <v>48</v>
      </c>
      <c r="O85" s="11">
        <v>39650</v>
      </c>
      <c r="P85" s="1" t="s">
        <v>273</v>
      </c>
      <c r="Q85" s="2" t="s">
        <v>248</v>
      </c>
      <c r="R85" s="1"/>
      <c r="S85" s="1" t="s">
        <v>38</v>
      </c>
      <c r="T85" s="12">
        <v>92440</v>
      </c>
      <c r="U85" s="13">
        <v>1</v>
      </c>
      <c r="V85" s="12">
        <f>U85*T85</f>
        <v>92440</v>
      </c>
      <c r="W85" s="2" t="s">
        <v>139</v>
      </c>
      <c r="X85" s="2" t="s">
        <v>255</v>
      </c>
      <c r="Y85" s="2" t="s">
        <v>254</v>
      </c>
      <c r="Z85" s="1" t="s">
        <v>55</v>
      </c>
      <c r="AA85" s="29"/>
      <c r="AB85" s="1" t="s">
        <v>236</v>
      </c>
      <c r="AC85" s="11" t="s">
        <v>241</v>
      </c>
      <c r="AD85" s="11"/>
      <c r="AE85" s="12">
        <f>39120+7100+0</f>
        <v>46220</v>
      </c>
      <c r="AF85" s="11"/>
      <c r="AG85" s="1"/>
      <c r="AH85" s="19"/>
    </row>
    <row r="86" spans="1:34" ht="12.75" customHeight="1" thickBot="1">
      <c r="A86" s="43" t="s">
        <v>37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14">
        <f>SUM(V85)</f>
        <v>92440</v>
      </c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19"/>
    </row>
    <row r="87" spans="1:34" ht="42.75" thickBot="1">
      <c r="A87" s="1" t="s">
        <v>244</v>
      </c>
      <c r="B87" s="1" t="s">
        <v>35</v>
      </c>
      <c r="C87" s="11"/>
      <c r="D87" s="2" t="s">
        <v>44</v>
      </c>
      <c r="E87" s="1" t="s">
        <v>49</v>
      </c>
      <c r="F87" s="1" t="s">
        <v>50</v>
      </c>
      <c r="G87" s="2" t="s">
        <v>44</v>
      </c>
      <c r="H87" s="1" t="s">
        <v>49</v>
      </c>
      <c r="I87" s="1" t="s">
        <v>50</v>
      </c>
      <c r="J87" s="1" t="s">
        <v>46</v>
      </c>
      <c r="K87" s="1" t="s">
        <v>47</v>
      </c>
      <c r="L87" s="1" t="s">
        <v>36</v>
      </c>
      <c r="M87" s="32">
        <v>39633</v>
      </c>
      <c r="N87" s="2" t="s">
        <v>48</v>
      </c>
      <c r="O87" s="11">
        <v>39650</v>
      </c>
      <c r="P87" s="1" t="s">
        <v>274</v>
      </c>
      <c r="Q87" s="2" t="s">
        <v>249</v>
      </c>
      <c r="R87" s="1" t="s">
        <v>36</v>
      </c>
      <c r="S87" s="1" t="s">
        <v>38</v>
      </c>
      <c r="T87" s="12">
        <v>14900</v>
      </c>
      <c r="U87" s="13">
        <v>1</v>
      </c>
      <c r="V87" s="12">
        <f>U87*T87</f>
        <v>14900</v>
      </c>
      <c r="W87" s="2" t="s">
        <v>139</v>
      </c>
      <c r="X87" s="2" t="s">
        <v>255</v>
      </c>
      <c r="Y87" s="2" t="s">
        <v>254</v>
      </c>
      <c r="Z87" s="1" t="s">
        <v>55</v>
      </c>
      <c r="AA87" s="29"/>
      <c r="AB87" s="1" t="s">
        <v>236</v>
      </c>
      <c r="AC87" s="11" t="s">
        <v>241</v>
      </c>
      <c r="AD87" s="11"/>
      <c r="AE87" s="12">
        <f>7450+0</f>
        <v>7450</v>
      </c>
      <c r="AF87" s="11"/>
      <c r="AG87" s="1"/>
      <c r="AH87" s="19"/>
    </row>
    <row r="88" spans="1:34" ht="12.75" customHeight="1" thickBot="1">
      <c r="A88" s="43" t="s">
        <v>37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14">
        <f>SUM(V87)</f>
        <v>14900</v>
      </c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19"/>
    </row>
    <row r="89" spans="1:34" ht="42.75" thickBot="1">
      <c r="A89" s="23" t="s">
        <v>245</v>
      </c>
      <c r="B89" s="23" t="s">
        <v>35</v>
      </c>
      <c r="C89" s="24"/>
      <c r="D89" s="25" t="s">
        <v>44</v>
      </c>
      <c r="E89" s="23" t="s">
        <v>49</v>
      </c>
      <c r="F89" s="23" t="s">
        <v>50</v>
      </c>
      <c r="G89" s="25" t="s">
        <v>44</v>
      </c>
      <c r="H89" s="23" t="s">
        <v>49</v>
      </c>
      <c r="I89" s="23" t="s">
        <v>50</v>
      </c>
      <c r="J89" s="23" t="s">
        <v>46</v>
      </c>
      <c r="K89" s="23" t="s">
        <v>47</v>
      </c>
      <c r="L89" s="23" t="s">
        <v>36</v>
      </c>
      <c r="M89" s="23"/>
      <c r="N89" s="25" t="s">
        <v>48</v>
      </c>
      <c r="O89" s="24"/>
      <c r="P89" s="23"/>
      <c r="Q89" s="25" t="s">
        <v>250</v>
      </c>
      <c r="R89" s="23" t="s">
        <v>36</v>
      </c>
      <c r="S89" s="23" t="s">
        <v>38</v>
      </c>
      <c r="T89" s="26">
        <v>0</v>
      </c>
      <c r="U89" s="27">
        <v>1</v>
      </c>
      <c r="V89" s="26">
        <f>U89*T89</f>
        <v>0</v>
      </c>
      <c r="W89" s="25"/>
      <c r="X89" s="25"/>
      <c r="Y89" s="23"/>
      <c r="Z89" s="23"/>
      <c r="AA89" s="23"/>
      <c r="AB89" s="23"/>
      <c r="AC89" s="24" t="s">
        <v>241</v>
      </c>
      <c r="AD89" s="24"/>
      <c r="AE89" s="26">
        <v>0</v>
      </c>
      <c r="AF89" s="24"/>
      <c r="AG89" s="23"/>
      <c r="AH89" s="19"/>
    </row>
    <row r="90" spans="1:34" ht="12.75" customHeight="1" thickBot="1">
      <c r="A90" s="43" t="s">
        <v>37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14">
        <f>SUM(V89)</f>
        <v>0</v>
      </c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19"/>
    </row>
    <row r="91" spans="1:34" ht="42" customHeight="1">
      <c r="A91" s="40" t="s">
        <v>268</v>
      </c>
      <c r="B91" s="40" t="s">
        <v>35</v>
      </c>
      <c r="C91" s="44"/>
      <c r="D91" s="40" t="s">
        <v>43</v>
      </c>
      <c r="E91" s="40" t="s">
        <v>202</v>
      </c>
      <c r="F91" s="40" t="s">
        <v>203</v>
      </c>
      <c r="G91" s="40"/>
      <c r="H91" s="40"/>
      <c r="I91" s="40"/>
      <c r="J91" s="40" t="s">
        <v>142</v>
      </c>
      <c r="K91" s="40" t="s">
        <v>39</v>
      </c>
      <c r="L91" s="40" t="s">
        <v>36</v>
      </c>
      <c r="M91" s="51">
        <v>39638</v>
      </c>
      <c r="N91" s="40" t="s">
        <v>96</v>
      </c>
      <c r="O91" s="11"/>
      <c r="P91" s="1"/>
      <c r="Q91" s="2" t="s">
        <v>219</v>
      </c>
      <c r="R91" s="1" t="s">
        <v>281</v>
      </c>
      <c r="S91" s="1" t="s">
        <v>38</v>
      </c>
      <c r="T91" s="12">
        <v>106344</v>
      </c>
      <c r="U91" s="13">
        <v>1</v>
      </c>
      <c r="V91" s="12">
        <f>U91*T91</f>
        <v>106344</v>
      </c>
      <c r="W91" s="2" t="s">
        <v>278</v>
      </c>
      <c r="X91" s="2"/>
      <c r="Y91" s="1"/>
      <c r="Z91" s="1"/>
      <c r="AA91" s="1"/>
      <c r="AB91" s="1"/>
      <c r="AC91" s="11" t="s">
        <v>241</v>
      </c>
      <c r="AD91" s="11"/>
      <c r="AE91" s="12">
        <v>0</v>
      </c>
      <c r="AF91" s="11"/>
      <c r="AG91" s="1"/>
      <c r="AH91" s="19"/>
    </row>
    <row r="92" spans="1:34" ht="42" customHeight="1">
      <c r="A92" s="41"/>
      <c r="B92" s="41"/>
      <c r="C92" s="45"/>
      <c r="D92" s="41"/>
      <c r="E92" s="41"/>
      <c r="F92" s="41"/>
      <c r="G92" s="41"/>
      <c r="H92" s="41"/>
      <c r="I92" s="41"/>
      <c r="J92" s="41"/>
      <c r="K92" s="41"/>
      <c r="L92" s="41"/>
      <c r="M92" s="52"/>
      <c r="N92" s="41"/>
      <c r="O92" s="11">
        <v>39678</v>
      </c>
      <c r="P92" s="1" t="s">
        <v>276</v>
      </c>
      <c r="Q92" s="2" t="s">
        <v>214</v>
      </c>
      <c r="R92" s="1" t="s">
        <v>282</v>
      </c>
      <c r="S92" s="1" t="s">
        <v>38</v>
      </c>
      <c r="T92" s="12">
        <v>83302</v>
      </c>
      <c r="U92" s="13">
        <v>1</v>
      </c>
      <c r="V92" s="12">
        <f>U92*T92</f>
        <v>83302</v>
      </c>
      <c r="W92" s="2" t="s">
        <v>279</v>
      </c>
      <c r="X92" s="2"/>
      <c r="Y92" s="1"/>
      <c r="Z92" s="1"/>
      <c r="AA92" s="1"/>
      <c r="AB92" s="1"/>
      <c r="AC92" s="11" t="s">
        <v>241</v>
      </c>
      <c r="AD92" s="11"/>
      <c r="AE92" s="12">
        <v>0</v>
      </c>
      <c r="AF92" s="11"/>
      <c r="AG92" s="1"/>
      <c r="AH92" s="19"/>
    </row>
    <row r="93" spans="1:34" ht="42.75" customHeight="1" thickBot="1">
      <c r="A93" s="42"/>
      <c r="B93" s="42"/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53"/>
      <c r="N93" s="42"/>
      <c r="O93" s="11">
        <v>39678</v>
      </c>
      <c r="P93" s="1" t="s">
        <v>277</v>
      </c>
      <c r="Q93" s="2" t="s">
        <v>220</v>
      </c>
      <c r="R93" s="1" t="s">
        <v>283</v>
      </c>
      <c r="S93" s="1" t="s">
        <v>38</v>
      </c>
      <c r="T93" s="12">
        <v>100000</v>
      </c>
      <c r="U93" s="13">
        <v>1</v>
      </c>
      <c r="V93" s="12">
        <f>U93*T93</f>
        <v>100000</v>
      </c>
      <c r="W93" s="2" t="s">
        <v>280</v>
      </c>
      <c r="X93" s="2"/>
      <c r="Y93" s="1"/>
      <c r="Z93" s="1"/>
      <c r="AA93" s="1"/>
      <c r="AB93" s="1"/>
      <c r="AC93" s="11" t="s">
        <v>241</v>
      </c>
      <c r="AD93" s="11"/>
      <c r="AE93" s="12">
        <v>0</v>
      </c>
      <c r="AF93" s="11"/>
      <c r="AG93" s="1"/>
      <c r="AH93" s="19"/>
    </row>
    <row r="94" spans="1:34" ht="12.75" customHeight="1" thickBot="1">
      <c r="A94" s="43" t="s">
        <v>37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14">
        <f>SUM(V91:V93)</f>
        <v>289646</v>
      </c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19"/>
    </row>
    <row r="95" spans="1:34" ht="42.75" thickBot="1">
      <c r="A95" s="1" t="s">
        <v>285</v>
      </c>
      <c r="B95" s="1" t="s">
        <v>35</v>
      </c>
      <c r="C95" s="11"/>
      <c r="D95" s="2" t="s">
        <v>40</v>
      </c>
      <c r="E95" s="1" t="s">
        <v>204</v>
      </c>
      <c r="F95" s="1" t="s">
        <v>50</v>
      </c>
      <c r="G95" s="2" t="s">
        <v>40</v>
      </c>
      <c r="H95" s="1" t="s">
        <v>204</v>
      </c>
      <c r="I95" s="1" t="s">
        <v>50</v>
      </c>
      <c r="J95" s="1" t="s">
        <v>78</v>
      </c>
      <c r="K95" s="1" t="s">
        <v>47</v>
      </c>
      <c r="L95" s="1" t="s">
        <v>36</v>
      </c>
      <c r="M95" s="32">
        <v>39730</v>
      </c>
      <c r="N95" s="2" t="s">
        <v>48</v>
      </c>
      <c r="O95" s="11">
        <v>39735</v>
      </c>
      <c r="P95" s="1" t="s">
        <v>275</v>
      </c>
      <c r="Q95" s="2" t="s">
        <v>374</v>
      </c>
      <c r="R95" s="1" t="s">
        <v>36</v>
      </c>
      <c r="S95" s="1" t="s">
        <v>38</v>
      </c>
      <c r="T95" s="12">
        <v>490000</v>
      </c>
      <c r="U95" s="13">
        <v>1</v>
      </c>
      <c r="V95" s="12">
        <f>U95*T95</f>
        <v>490000</v>
      </c>
      <c r="W95" s="2" t="s">
        <v>196</v>
      </c>
      <c r="X95" s="16" t="s">
        <v>197</v>
      </c>
      <c r="Y95" s="1" t="s">
        <v>198</v>
      </c>
      <c r="Z95" s="1" t="s">
        <v>50</v>
      </c>
      <c r="AA95" s="1"/>
      <c r="AB95" s="1" t="s">
        <v>234</v>
      </c>
      <c r="AC95" s="11" t="s">
        <v>241</v>
      </c>
      <c r="AD95" s="11"/>
      <c r="AE95" s="12">
        <f>0</f>
        <v>0</v>
      </c>
      <c r="AF95" s="11"/>
      <c r="AG95" s="1"/>
      <c r="AH95" s="19"/>
    </row>
    <row r="96" spans="1:34" ht="12.75" customHeight="1" thickBot="1">
      <c r="A96" s="43" t="s">
        <v>37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14">
        <f>SUM(V95)</f>
        <v>490000</v>
      </c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19"/>
    </row>
    <row r="97" spans="1:34" ht="42.75" thickBot="1">
      <c r="A97" s="1" t="s">
        <v>286</v>
      </c>
      <c r="B97" s="1" t="s">
        <v>35</v>
      </c>
      <c r="C97" s="11"/>
      <c r="D97" s="2" t="s">
        <v>40</v>
      </c>
      <c r="E97" s="1" t="s">
        <v>204</v>
      </c>
      <c r="F97" s="1" t="s">
        <v>50</v>
      </c>
      <c r="G97" s="2" t="s">
        <v>40</v>
      </c>
      <c r="H97" s="1" t="s">
        <v>204</v>
      </c>
      <c r="I97" s="1" t="s">
        <v>50</v>
      </c>
      <c r="J97" s="1" t="s">
        <v>78</v>
      </c>
      <c r="K97" s="1" t="s">
        <v>47</v>
      </c>
      <c r="L97" s="1" t="s">
        <v>36</v>
      </c>
      <c r="M97" s="32"/>
      <c r="N97" s="2" t="s">
        <v>48</v>
      </c>
      <c r="O97" s="11">
        <v>39685</v>
      </c>
      <c r="P97" s="1" t="s">
        <v>290</v>
      </c>
      <c r="Q97" s="2" t="s">
        <v>284</v>
      </c>
      <c r="R97" s="1" t="s">
        <v>36</v>
      </c>
      <c r="S97" s="1" t="s">
        <v>38</v>
      </c>
      <c r="T97" s="12">
        <v>135000</v>
      </c>
      <c r="U97" s="13">
        <v>1</v>
      </c>
      <c r="V97" s="12">
        <f>U97*T97</f>
        <v>135000</v>
      </c>
      <c r="W97" s="2" t="s">
        <v>194</v>
      </c>
      <c r="X97" s="2" t="s">
        <v>251</v>
      </c>
      <c r="Y97" s="1" t="s">
        <v>252</v>
      </c>
      <c r="Z97" s="1" t="s">
        <v>55</v>
      </c>
      <c r="AA97" s="1"/>
      <c r="AB97" s="1" t="s">
        <v>253</v>
      </c>
      <c r="AC97" s="11" t="s">
        <v>241</v>
      </c>
      <c r="AD97" s="11"/>
      <c r="AE97" s="12">
        <f>5834.08+5834.07+12801.3+12801.3+6320.84+6320.83+4432.71+4432.71+25105.65+25105.64+13005.44+13005.43</f>
        <v>135000</v>
      </c>
      <c r="AF97" s="11"/>
      <c r="AG97" s="1"/>
      <c r="AH97" s="19"/>
    </row>
    <row r="98" spans="1:34" ht="12.75" customHeight="1" thickBot="1">
      <c r="A98" s="43" t="s">
        <v>37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14">
        <f>SUM(V97)</f>
        <v>135000</v>
      </c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19"/>
    </row>
    <row r="99" spans="1:34" s="31" customFormat="1" ht="42" customHeight="1">
      <c r="A99" s="40" t="s">
        <v>308</v>
      </c>
      <c r="B99" s="40" t="s">
        <v>35</v>
      </c>
      <c r="C99" s="44"/>
      <c r="D99" s="40" t="s">
        <v>43</v>
      </c>
      <c r="E99" s="40" t="s">
        <v>202</v>
      </c>
      <c r="F99" s="40" t="s">
        <v>203</v>
      </c>
      <c r="G99" s="40"/>
      <c r="H99" s="40"/>
      <c r="I99" s="40"/>
      <c r="J99" s="40" t="s">
        <v>142</v>
      </c>
      <c r="K99" s="40" t="s">
        <v>39</v>
      </c>
      <c r="L99" s="40" t="s">
        <v>36</v>
      </c>
      <c r="M99" s="44">
        <v>39668</v>
      </c>
      <c r="N99" s="40" t="s">
        <v>96</v>
      </c>
      <c r="O99" s="35">
        <v>39678</v>
      </c>
      <c r="P99" s="1" t="s">
        <v>291</v>
      </c>
      <c r="Q99" s="2" t="s">
        <v>295</v>
      </c>
      <c r="R99" s="1" t="s">
        <v>296</v>
      </c>
      <c r="S99" s="1" t="s">
        <v>38</v>
      </c>
      <c r="T99" s="12">
        <v>106344</v>
      </c>
      <c r="U99" s="13">
        <v>1</v>
      </c>
      <c r="V99" s="12">
        <f>U99*T99</f>
        <v>106344</v>
      </c>
      <c r="W99" s="2" t="s">
        <v>297</v>
      </c>
      <c r="X99" s="2"/>
      <c r="Y99" s="1"/>
      <c r="Z99" s="1"/>
      <c r="AA99" s="1"/>
      <c r="AB99" s="1"/>
      <c r="AC99" s="11" t="s">
        <v>241</v>
      </c>
      <c r="AD99" s="11"/>
      <c r="AE99" s="12">
        <v>0</v>
      </c>
      <c r="AF99" s="11"/>
      <c r="AG99" s="1"/>
      <c r="AH99" s="30"/>
    </row>
    <row r="100" spans="1:34" s="31" customFormat="1" ht="42" customHeight="1">
      <c r="A100" s="41"/>
      <c r="B100" s="41"/>
      <c r="C100" s="45"/>
      <c r="D100" s="41"/>
      <c r="E100" s="41"/>
      <c r="F100" s="41"/>
      <c r="G100" s="41"/>
      <c r="H100" s="41"/>
      <c r="I100" s="41"/>
      <c r="J100" s="41"/>
      <c r="K100" s="41"/>
      <c r="L100" s="41"/>
      <c r="M100" s="45"/>
      <c r="N100" s="41"/>
      <c r="O100" s="11">
        <v>39678</v>
      </c>
      <c r="P100" s="1" t="s">
        <v>292</v>
      </c>
      <c r="Q100" s="2" t="s">
        <v>298</v>
      </c>
      <c r="R100" s="1" t="s">
        <v>299</v>
      </c>
      <c r="S100" s="1" t="s">
        <v>38</v>
      </c>
      <c r="T100" s="12">
        <v>106344</v>
      </c>
      <c r="U100" s="13">
        <v>1</v>
      </c>
      <c r="V100" s="12">
        <f>U100*T100</f>
        <v>106344</v>
      </c>
      <c r="W100" s="2" t="s">
        <v>300</v>
      </c>
      <c r="X100" s="2"/>
      <c r="Y100" s="1"/>
      <c r="Z100" s="1"/>
      <c r="AA100" s="1"/>
      <c r="AB100" s="1"/>
      <c r="AC100" s="11" t="s">
        <v>241</v>
      </c>
      <c r="AD100" s="11"/>
      <c r="AE100" s="12">
        <v>0</v>
      </c>
      <c r="AF100" s="11"/>
      <c r="AG100" s="1"/>
      <c r="AH100" s="30"/>
    </row>
    <row r="101" spans="1:34" s="31" customFormat="1" ht="42" customHeight="1">
      <c r="A101" s="41"/>
      <c r="B101" s="41"/>
      <c r="C101" s="45"/>
      <c r="D101" s="41"/>
      <c r="E101" s="41"/>
      <c r="F101" s="41"/>
      <c r="G101" s="41"/>
      <c r="H101" s="41"/>
      <c r="I101" s="41"/>
      <c r="J101" s="41"/>
      <c r="K101" s="41"/>
      <c r="L101" s="41"/>
      <c r="M101" s="45"/>
      <c r="N101" s="41"/>
      <c r="O101" s="11">
        <v>39678</v>
      </c>
      <c r="P101" s="1" t="s">
        <v>293</v>
      </c>
      <c r="Q101" s="2" t="s">
        <v>301</v>
      </c>
      <c r="R101" s="1" t="s">
        <v>270</v>
      </c>
      <c r="S101" s="1" t="s">
        <v>38</v>
      </c>
      <c r="T101" s="12">
        <v>75960</v>
      </c>
      <c r="U101" s="13">
        <v>1</v>
      </c>
      <c r="V101" s="12">
        <f>U101*T101</f>
        <v>75960</v>
      </c>
      <c r="W101" s="2" t="s">
        <v>302</v>
      </c>
      <c r="X101" s="2"/>
      <c r="Y101" s="1"/>
      <c r="Z101" s="1"/>
      <c r="AA101" s="1"/>
      <c r="AB101" s="1"/>
      <c r="AC101" s="11" t="s">
        <v>241</v>
      </c>
      <c r="AD101" s="11"/>
      <c r="AE101" s="12">
        <v>0</v>
      </c>
      <c r="AF101" s="11"/>
      <c r="AG101" s="1"/>
      <c r="AH101" s="30"/>
    </row>
    <row r="102" spans="1:34" s="31" customFormat="1" ht="42.75" customHeight="1" thickBot="1">
      <c r="A102" s="42"/>
      <c r="B102" s="42"/>
      <c r="C102" s="46"/>
      <c r="D102" s="42"/>
      <c r="E102" s="42"/>
      <c r="F102" s="42"/>
      <c r="G102" s="42"/>
      <c r="H102" s="42"/>
      <c r="I102" s="42"/>
      <c r="J102" s="42"/>
      <c r="K102" s="42"/>
      <c r="L102" s="42"/>
      <c r="M102" s="46"/>
      <c r="N102" s="42"/>
      <c r="O102" s="34">
        <v>39678</v>
      </c>
      <c r="P102" s="1" t="s">
        <v>294</v>
      </c>
      <c r="Q102" s="2" t="s">
        <v>303</v>
      </c>
      <c r="R102" s="1" t="s">
        <v>304</v>
      </c>
      <c r="S102" s="1" t="s">
        <v>38</v>
      </c>
      <c r="T102" s="12">
        <v>100000</v>
      </c>
      <c r="U102" s="13">
        <v>1</v>
      </c>
      <c r="V102" s="12">
        <f>U102*T102</f>
        <v>100000</v>
      </c>
      <c r="W102" s="2" t="s">
        <v>305</v>
      </c>
      <c r="X102" s="2"/>
      <c r="Y102" s="1"/>
      <c r="Z102" s="1"/>
      <c r="AA102" s="1"/>
      <c r="AB102" s="1"/>
      <c r="AC102" s="11" t="s">
        <v>241</v>
      </c>
      <c r="AD102" s="11"/>
      <c r="AE102" s="12">
        <v>0</v>
      </c>
      <c r="AF102" s="11"/>
      <c r="AG102" s="1"/>
      <c r="AH102" s="30"/>
    </row>
    <row r="103" spans="1:34" ht="12.75" customHeight="1" thickBot="1">
      <c r="A103" s="43" t="s">
        <v>37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14">
        <f>SUM(V99:V102)</f>
        <v>388648</v>
      </c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19"/>
    </row>
    <row r="104" spans="1:34" ht="42.75" thickBot="1">
      <c r="A104" s="1" t="s">
        <v>316</v>
      </c>
      <c r="B104" s="1" t="s">
        <v>35</v>
      </c>
      <c r="C104" s="11"/>
      <c r="D104" s="2" t="s">
        <v>40</v>
      </c>
      <c r="E104" s="1" t="s">
        <v>204</v>
      </c>
      <c r="F104" s="1" t="s">
        <v>50</v>
      </c>
      <c r="G104" s="2" t="s">
        <v>40</v>
      </c>
      <c r="H104" s="1" t="s">
        <v>204</v>
      </c>
      <c r="I104" s="1" t="s">
        <v>50</v>
      </c>
      <c r="J104" s="1" t="s">
        <v>78</v>
      </c>
      <c r="K104" s="1" t="s">
        <v>47</v>
      </c>
      <c r="L104" s="1" t="s">
        <v>36</v>
      </c>
      <c r="M104" s="32">
        <v>39682</v>
      </c>
      <c r="N104" s="2" t="s">
        <v>48</v>
      </c>
      <c r="O104" s="11">
        <v>39688</v>
      </c>
      <c r="P104" s="1" t="s">
        <v>309</v>
      </c>
      <c r="Q104" s="2" t="s">
        <v>310</v>
      </c>
      <c r="R104" s="1" t="s">
        <v>36</v>
      </c>
      <c r="S104" s="1" t="s">
        <v>38</v>
      </c>
      <c r="T104" s="12">
        <v>89900</v>
      </c>
      <c r="U104" s="13">
        <v>1</v>
      </c>
      <c r="V104" s="12">
        <f>U104*T104</f>
        <v>89900</v>
      </c>
      <c r="W104" s="2" t="s">
        <v>311</v>
      </c>
      <c r="X104" s="2" t="s">
        <v>314</v>
      </c>
      <c r="Y104" s="1" t="s">
        <v>312</v>
      </c>
      <c r="Z104" s="1" t="s">
        <v>313</v>
      </c>
      <c r="AA104" s="1"/>
      <c r="AB104" s="1" t="s">
        <v>315</v>
      </c>
      <c r="AC104" s="11" t="s">
        <v>241</v>
      </c>
      <c r="AD104" s="11"/>
      <c r="AE104" s="12">
        <f>9630+16775+18545+44950</f>
        <v>89900</v>
      </c>
      <c r="AF104" s="11"/>
      <c r="AG104" s="1"/>
      <c r="AH104" s="19"/>
    </row>
    <row r="105" spans="1:34" ht="12.75" customHeight="1" thickBot="1">
      <c r="A105" s="43" t="s">
        <v>37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14">
        <f>SUM(V104)</f>
        <v>89900</v>
      </c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19"/>
    </row>
    <row r="106" spans="1:34" ht="42.75" thickBot="1">
      <c r="A106" s="1" t="s">
        <v>317</v>
      </c>
      <c r="B106" s="1" t="s">
        <v>35</v>
      </c>
      <c r="C106" s="11"/>
      <c r="D106" s="2" t="s">
        <v>43</v>
      </c>
      <c r="E106" s="1" t="s">
        <v>202</v>
      </c>
      <c r="F106" s="1" t="s">
        <v>203</v>
      </c>
      <c r="G106" s="2"/>
      <c r="H106" s="1"/>
      <c r="I106" s="1"/>
      <c r="J106" s="1" t="s">
        <v>142</v>
      </c>
      <c r="K106" s="1" t="s">
        <v>39</v>
      </c>
      <c r="L106" s="1" t="s">
        <v>36</v>
      </c>
      <c r="M106" s="32">
        <v>39700</v>
      </c>
      <c r="N106" s="2" t="s">
        <v>96</v>
      </c>
      <c r="O106" s="11">
        <v>39709</v>
      </c>
      <c r="P106" s="1" t="s">
        <v>323</v>
      </c>
      <c r="Q106" s="2" t="s">
        <v>318</v>
      </c>
      <c r="R106" s="1" t="s">
        <v>319</v>
      </c>
      <c r="S106" s="1" t="s">
        <v>38</v>
      </c>
      <c r="T106" s="12">
        <v>136728</v>
      </c>
      <c r="U106" s="13">
        <v>1</v>
      </c>
      <c r="V106" s="12">
        <f>U106*T106</f>
        <v>136728</v>
      </c>
      <c r="W106" s="2" t="s">
        <v>320</v>
      </c>
      <c r="X106" s="2" t="s">
        <v>321</v>
      </c>
      <c r="Y106" s="1"/>
      <c r="Z106" s="1"/>
      <c r="AA106" s="1"/>
      <c r="AB106" s="1" t="s">
        <v>322</v>
      </c>
      <c r="AC106" s="11" t="s">
        <v>207</v>
      </c>
      <c r="AD106" s="11"/>
      <c r="AE106" s="12">
        <v>0</v>
      </c>
      <c r="AF106" s="11"/>
      <c r="AG106" s="1"/>
      <c r="AH106" s="19"/>
    </row>
    <row r="107" spans="1:34" ht="12.75" customHeight="1" thickBot="1">
      <c r="A107" s="43" t="s">
        <v>37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14">
        <f>SUM(V106)</f>
        <v>136728</v>
      </c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19"/>
    </row>
    <row r="108" spans="1:34" ht="42.75" thickBot="1">
      <c r="A108" s="1" t="s">
        <v>327</v>
      </c>
      <c r="B108" s="1" t="s">
        <v>35</v>
      </c>
      <c r="C108" s="11"/>
      <c r="D108" s="2" t="s">
        <v>43</v>
      </c>
      <c r="E108" s="1" t="s">
        <v>202</v>
      </c>
      <c r="F108" s="1" t="s">
        <v>203</v>
      </c>
      <c r="G108" s="2"/>
      <c r="H108" s="1"/>
      <c r="I108" s="1"/>
      <c r="J108" s="1" t="s">
        <v>142</v>
      </c>
      <c r="K108" s="1" t="s">
        <v>39</v>
      </c>
      <c r="L108" s="1" t="s">
        <v>36</v>
      </c>
      <c r="M108" s="32"/>
      <c r="N108" s="2" t="s">
        <v>96</v>
      </c>
      <c r="O108" s="11"/>
      <c r="P108" s="1"/>
      <c r="Q108" s="2"/>
      <c r="R108" s="1" t="s">
        <v>36</v>
      </c>
      <c r="S108" s="1" t="s">
        <v>38</v>
      </c>
      <c r="T108" s="12">
        <v>0</v>
      </c>
      <c r="U108" s="13">
        <v>1</v>
      </c>
      <c r="V108" s="12">
        <f>U108*T108</f>
        <v>0</v>
      </c>
      <c r="W108" s="2"/>
      <c r="X108" s="2"/>
      <c r="Y108" s="1"/>
      <c r="Z108" s="1"/>
      <c r="AA108" s="1"/>
      <c r="AB108" s="1"/>
      <c r="AC108" s="11" t="s">
        <v>207</v>
      </c>
      <c r="AD108" s="11"/>
      <c r="AE108" s="12">
        <v>0</v>
      </c>
      <c r="AF108" s="11"/>
      <c r="AG108" s="1"/>
      <c r="AH108" s="19"/>
    </row>
    <row r="109" spans="1:34" ht="12.75" customHeight="1" thickBot="1">
      <c r="A109" s="43" t="s">
        <v>37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14">
        <f>SUM(V108)</f>
        <v>0</v>
      </c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19"/>
    </row>
    <row r="110" spans="1:34" ht="42.75" thickBot="1">
      <c r="A110" s="1" t="s">
        <v>328</v>
      </c>
      <c r="B110" s="1" t="s">
        <v>35</v>
      </c>
      <c r="C110" s="11"/>
      <c r="D110" s="2" t="s">
        <v>40</v>
      </c>
      <c r="E110" s="1" t="s">
        <v>204</v>
      </c>
      <c r="F110" s="1" t="s">
        <v>50</v>
      </c>
      <c r="G110" s="2" t="s">
        <v>376</v>
      </c>
      <c r="H110" s="1" t="s">
        <v>377</v>
      </c>
      <c r="I110" s="1" t="s">
        <v>50</v>
      </c>
      <c r="J110" s="1" t="s">
        <v>78</v>
      </c>
      <c r="K110" s="1" t="s">
        <v>47</v>
      </c>
      <c r="L110" s="1" t="s">
        <v>36</v>
      </c>
      <c r="M110" s="32"/>
      <c r="N110" s="2" t="s">
        <v>48</v>
      </c>
      <c r="O110" s="11">
        <v>39729</v>
      </c>
      <c r="P110" s="1" t="s">
        <v>325</v>
      </c>
      <c r="Q110" s="2" t="s">
        <v>324</v>
      </c>
      <c r="R110" s="1" t="s">
        <v>36</v>
      </c>
      <c r="S110" s="1" t="s">
        <v>38</v>
      </c>
      <c r="T110" s="12">
        <v>68400</v>
      </c>
      <c r="U110" s="13">
        <v>1</v>
      </c>
      <c r="V110" s="12">
        <f>U110*T110</f>
        <v>68400</v>
      </c>
      <c r="W110" s="2" t="s">
        <v>373</v>
      </c>
      <c r="X110" s="2" t="s">
        <v>372</v>
      </c>
      <c r="Y110" s="1"/>
      <c r="Z110" s="1"/>
      <c r="AA110" s="1"/>
      <c r="AB110" s="1"/>
      <c r="AC110" s="11" t="s">
        <v>326</v>
      </c>
      <c r="AD110" s="11"/>
      <c r="AE110" s="12">
        <f>0</f>
        <v>0</v>
      </c>
      <c r="AF110" s="11"/>
      <c r="AG110" s="1"/>
      <c r="AH110" s="19"/>
    </row>
    <row r="111" spans="1:34" ht="12.75" customHeight="1" thickBot="1">
      <c r="A111" s="43" t="s">
        <v>37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14">
        <f>SUM(V110)</f>
        <v>68400</v>
      </c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19"/>
    </row>
    <row r="112" spans="1:34" ht="42.75" thickBot="1">
      <c r="A112" s="1" t="s">
        <v>329</v>
      </c>
      <c r="B112" s="1" t="s">
        <v>35</v>
      </c>
      <c r="C112" s="11"/>
      <c r="D112" s="2" t="s">
        <v>40</v>
      </c>
      <c r="E112" s="1" t="s">
        <v>204</v>
      </c>
      <c r="F112" s="1" t="s">
        <v>50</v>
      </c>
      <c r="G112" s="2" t="s">
        <v>376</v>
      </c>
      <c r="H112" s="1" t="s">
        <v>377</v>
      </c>
      <c r="I112" s="1" t="s">
        <v>50</v>
      </c>
      <c r="J112" s="1" t="s">
        <v>78</v>
      </c>
      <c r="K112" s="1" t="s">
        <v>47</v>
      </c>
      <c r="L112" s="1" t="s">
        <v>36</v>
      </c>
      <c r="M112" s="32"/>
      <c r="N112" s="2" t="s">
        <v>48</v>
      </c>
      <c r="O112" s="11">
        <v>39729</v>
      </c>
      <c r="P112" s="1" t="s">
        <v>330</v>
      </c>
      <c r="Q112" s="2" t="s">
        <v>324</v>
      </c>
      <c r="R112" s="1" t="s">
        <v>36</v>
      </c>
      <c r="S112" s="1" t="s">
        <v>38</v>
      </c>
      <c r="T112" s="12">
        <v>145800</v>
      </c>
      <c r="U112" s="13">
        <v>1</v>
      </c>
      <c r="V112" s="12">
        <f>U112*T112</f>
        <v>145800</v>
      </c>
      <c r="W112" s="2" t="s">
        <v>373</v>
      </c>
      <c r="X112" s="2" t="s">
        <v>372</v>
      </c>
      <c r="Y112" s="1"/>
      <c r="Z112" s="1"/>
      <c r="AA112" s="1"/>
      <c r="AB112" s="1"/>
      <c r="AC112" s="11" t="s">
        <v>326</v>
      </c>
      <c r="AD112" s="11"/>
      <c r="AE112" s="12">
        <f>0</f>
        <v>0</v>
      </c>
      <c r="AF112" s="11"/>
      <c r="AG112" s="1"/>
      <c r="AH112" s="19"/>
    </row>
    <row r="113" spans="1:34" ht="12.75" customHeight="1" thickBot="1">
      <c r="A113" s="43" t="s">
        <v>37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14">
        <f>SUM(V112)</f>
        <v>145800</v>
      </c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19"/>
    </row>
    <row r="114" spans="1:34" ht="42.75" thickBot="1">
      <c r="A114" s="1" t="s">
        <v>341</v>
      </c>
      <c r="B114" s="1" t="s">
        <v>35</v>
      </c>
      <c r="C114" s="11"/>
      <c r="D114" s="2" t="s">
        <v>40</v>
      </c>
      <c r="E114" s="1" t="s">
        <v>204</v>
      </c>
      <c r="F114" s="1" t="s">
        <v>50</v>
      </c>
      <c r="G114" s="2" t="s">
        <v>44</v>
      </c>
      <c r="H114" s="1" t="s">
        <v>49</v>
      </c>
      <c r="I114" s="1" t="s">
        <v>50</v>
      </c>
      <c r="J114" s="1" t="s">
        <v>78</v>
      </c>
      <c r="K114" s="1" t="s">
        <v>47</v>
      </c>
      <c r="L114" s="1" t="s">
        <v>36</v>
      </c>
      <c r="M114" s="32"/>
      <c r="N114" s="2" t="s">
        <v>48</v>
      </c>
      <c r="O114" s="11">
        <v>39729</v>
      </c>
      <c r="P114" s="1" t="s">
        <v>331</v>
      </c>
      <c r="Q114" s="2" t="s">
        <v>324</v>
      </c>
      <c r="R114" s="1" t="s">
        <v>36</v>
      </c>
      <c r="S114" s="1" t="s">
        <v>38</v>
      </c>
      <c r="T114" s="12">
        <v>71100</v>
      </c>
      <c r="U114" s="13">
        <v>1</v>
      </c>
      <c r="V114" s="12">
        <f>U114*T114</f>
        <v>71100</v>
      </c>
      <c r="W114" s="2" t="s">
        <v>373</v>
      </c>
      <c r="X114" s="2" t="s">
        <v>372</v>
      </c>
      <c r="Y114" s="1"/>
      <c r="Z114" s="1"/>
      <c r="AA114" s="1"/>
      <c r="AB114" s="1"/>
      <c r="AC114" s="11" t="s">
        <v>326</v>
      </c>
      <c r="AD114" s="11"/>
      <c r="AE114" s="12">
        <f>0</f>
        <v>0</v>
      </c>
      <c r="AF114" s="11"/>
      <c r="AG114" s="1"/>
      <c r="AH114" s="19"/>
    </row>
    <row r="115" spans="1:34" ht="12.75" customHeight="1" thickBot="1">
      <c r="A115" s="43" t="s">
        <v>37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14">
        <f>SUM(V114)</f>
        <v>71100</v>
      </c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19"/>
    </row>
    <row r="116" spans="1:34" s="31" customFormat="1" ht="42" customHeight="1">
      <c r="A116" s="40" t="s">
        <v>342</v>
      </c>
      <c r="B116" s="40" t="s">
        <v>35</v>
      </c>
      <c r="C116" s="44"/>
      <c r="D116" s="40" t="s">
        <v>43</v>
      </c>
      <c r="E116" s="40" t="s">
        <v>202</v>
      </c>
      <c r="F116" s="40" t="s">
        <v>203</v>
      </c>
      <c r="G116" s="40"/>
      <c r="H116" s="40"/>
      <c r="I116" s="40"/>
      <c r="J116" s="40" t="s">
        <v>142</v>
      </c>
      <c r="K116" s="40" t="s">
        <v>39</v>
      </c>
      <c r="L116" s="40" t="s">
        <v>36</v>
      </c>
      <c r="M116" s="44">
        <v>39777</v>
      </c>
      <c r="N116" s="40" t="s">
        <v>96</v>
      </c>
      <c r="O116" s="35"/>
      <c r="P116" s="1" t="s">
        <v>332</v>
      </c>
      <c r="Q116" s="2" t="s">
        <v>382</v>
      </c>
      <c r="R116" s="1" t="s">
        <v>334</v>
      </c>
      <c r="S116" s="1" t="s">
        <v>38</v>
      </c>
      <c r="T116" s="12">
        <v>80000</v>
      </c>
      <c r="U116" s="13">
        <v>1</v>
      </c>
      <c r="V116" s="12">
        <f aca="true" t="shared" si="2" ref="V116:V121">U116*T116</f>
        <v>80000</v>
      </c>
      <c r="W116" s="2" t="s">
        <v>381</v>
      </c>
      <c r="X116" s="2"/>
      <c r="Y116" s="1"/>
      <c r="Z116" s="1"/>
      <c r="AA116" s="1"/>
      <c r="AB116" s="1"/>
      <c r="AC116" s="11" t="s">
        <v>339</v>
      </c>
      <c r="AD116" s="11"/>
      <c r="AE116" s="12">
        <v>0</v>
      </c>
      <c r="AF116" s="11"/>
      <c r="AG116" s="1"/>
      <c r="AH116" s="30"/>
    </row>
    <row r="117" spans="1:34" s="31" customFormat="1" ht="42" customHeight="1">
      <c r="A117" s="41"/>
      <c r="B117" s="41"/>
      <c r="C117" s="45"/>
      <c r="D117" s="41"/>
      <c r="E117" s="41"/>
      <c r="F117" s="41"/>
      <c r="G117" s="41"/>
      <c r="H117" s="41"/>
      <c r="I117" s="41"/>
      <c r="J117" s="41"/>
      <c r="K117" s="41"/>
      <c r="L117" s="41"/>
      <c r="M117" s="45"/>
      <c r="N117" s="41"/>
      <c r="O117" s="11"/>
      <c r="P117" s="1" t="s">
        <v>333</v>
      </c>
      <c r="Q117" s="2" t="s">
        <v>380</v>
      </c>
      <c r="R117" s="1" t="s">
        <v>334</v>
      </c>
      <c r="S117" s="1" t="s">
        <v>38</v>
      </c>
      <c r="T117" s="12">
        <v>100000</v>
      </c>
      <c r="U117" s="13">
        <v>1</v>
      </c>
      <c r="V117" s="12">
        <f t="shared" si="2"/>
        <v>100000</v>
      </c>
      <c r="W117" s="2" t="s">
        <v>379</v>
      </c>
      <c r="X117" s="2"/>
      <c r="Y117" s="1"/>
      <c r="Z117" s="1"/>
      <c r="AA117" s="1"/>
      <c r="AB117" s="1"/>
      <c r="AC117" s="11" t="s">
        <v>339</v>
      </c>
      <c r="AD117" s="11"/>
      <c r="AE117" s="12">
        <v>0</v>
      </c>
      <c r="AF117" s="11"/>
      <c r="AG117" s="1"/>
      <c r="AH117" s="30"/>
    </row>
    <row r="118" spans="1:34" s="31" customFormat="1" ht="42" customHeight="1">
      <c r="A118" s="41"/>
      <c r="B118" s="41"/>
      <c r="C118" s="45"/>
      <c r="D118" s="41"/>
      <c r="E118" s="41"/>
      <c r="F118" s="41"/>
      <c r="G118" s="41"/>
      <c r="H118" s="41"/>
      <c r="I118" s="41"/>
      <c r="J118" s="41"/>
      <c r="K118" s="41"/>
      <c r="L118" s="41"/>
      <c r="M118" s="45"/>
      <c r="N118" s="41"/>
      <c r="O118" s="11"/>
      <c r="P118" s="1" t="s">
        <v>335</v>
      </c>
      <c r="Q118" s="2" t="s">
        <v>388</v>
      </c>
      <c r="R118" s="1" t="s">
        <v>334</v>
      </c>
      <c r="S118" s="1" t="s">
        <v>38</v>
      </c>
      <c r="T118" s="12">
        <v>106344</v>
      </c>
      <c r="U118" s="13">
        <v>1</v>
      </c>
      <c r="V118" s="12">
        <f t="shared" si="2"/>
        <v>106344</v>
      </c>
      <c r="W118" s="2" t="s">
        <v>389</v>
      </c>
      <c r="X118" s="2"/>
      <c r="Y118" s="1"/>
      <c r="Z118" s="1"/>
      <c r="AA118" s="1"/>
      <c r="AB118" s="1"/>
      <c r="AC118" s="11" t="s">
        <v>339</v>
      </c>
      <c r="AD118" s="11"/>
      <c r="AE118" s="12">
        <v>0</v>
      </c>
      <c r="AF118" s="11"/>
      <c r="AG118" s="1"/>
      <c r="AH118" s="30"/>
    </row>
    <row r="119" spans="1:34" s="31" customFormat="1" ht="42" customHeight="1">
      <c r="A119" s="41"/>
      <c r="B119" s="41"/>
      <c r="C119" s="45"/>
      <c r="D119" s="41"/>
      <c r="E119" s="41"/>
      <c r="F119" s="41"/>
      <c r="G119" s="41"/>
      <c r="H119" s="41"/>
      <c r="I119" s="41"/>
      <c r="J119" s="41"/>
      <c r="K119" s="41"/>
      <c r="L119" s="41"/>
      <c r="M119" s="45"/>
      <c r="N119" s="41"/>
      <c r="O119" s="11"/>
      <c r="P119" s="1" t="s">
        <v>336</v>
      </c>
      <c r="Q119" s="2" t="s">
        <v>384</v>
      </c>
      <c r="R119" s="1" t="s">
        <v>334</v>
      </c>
      <c r="S119" s="1" t="s">
        <v>38</v>
      </c>
      <c r="T119" s="12">
        <v>106000</v>
      </c>
      <c r="U119" s="13">
        <v>1</v>
      </c>
      <c r="V119" s="12">
        <f t="shared" si="2"/>
        <v>106000</v>
      </c>
      <c r="W119" s="2" t="s">
        <v>385</v>
      </c>
      <c r="X119" s="2"/>
      <c r="Y119" s="1"/>
      <c r="Z119" s="1"/>
      <c r="AA119" s="1"/>
      <c r="AB119" s="1"/>
      <c r="AC119" s="11" t="s">
        <v>339</v>
      </c>
      <c r="AD119" s="11"/>
      <c r="AE119" s="12">
        <v>0</v>
      </c>
      <c r="AF119" s="11"/>
      <c r="AG119" s="1"/>
      <c r="AH119" s="30"/>
    </row>
    <row r="120" spans="1:34" s="31" customFormat="1" ht="42" customHeight="1">
      <c r="A120" s="41"/>
      <c r="B120" s="41"/>
      <c r="C120" s="45"/>
      <c r="D120" s="41"/>
      <c r="E120" s="41"/>
      <c r="F120" s="41"/>
      <c r="G120" s="41"/>
      <c r="H120" s="41"/>
      <c r="I120" s="41"/>
      <c r="J120" s="41"/>
      <c r="K120" s="41"/>
      <c r="L120" s="41"/>
      <c r="M120" s="45"/>
      <c r="N120" s="41"/>
      <c r="O120" s="11"/>
      <c r="P120" s="1" t="s">
        <v>337</v>
      </c>
      <c r="Q120" s="2" t="s">
        <v>386</v>
      </c>
      <c r="R120" s="1" t="s">
        <v>334</v>
      </c>
      <c r="S120" s="1" t="s">
        <v>38</v>
      </c>
      <c r="T120" s="12">
        <v>106344</v>
      </c>
      <c r="U120" s="13">
        <v>1</v>
      </c>
      <c r="V120" s="12">
        <f t="shared" si="2"/>
        <v>106344</v>
      </c>
      <c r="W120" s="2" t="s">
        <v>387</v>
      </c>
      <c r="X120" s="2"/>
      <c r="Y120" s="1"/>
      <c r="Z120" s="1"/>
      <c r="AA120" s="1"/>
      <c r="AB120" s="1"/>
      <c r="AC120" s="11" t="s">
        <v>339</v>
      </c>
      <c r="AD120" s="11"/>
      <c r="AE120" s="12">
        <v>0</v>
      </c>
      <c r="AF120" s="11"/>
      <c r="AG120" s="1"/>
      <c r="AH120" s="30"/>
    </row>
    <row r="121" spans="1:34" s="31" customFormat="1" ht="42.75" customHeight="1" thickBot="1">
      <c r="A121" s="42"/>
      <c r="B121" s="42"/>
      <c r="C121" s="46"/>
      <c r="D121" s="42"/>
      <c r="E121" s="42"/>
      <c r="F121" s="42"/>
      <c r="G121" s="42"/>
      <c r="H121" s="42"/>
      <c r="I121" s="42"/>
      <c r="J121" s="42"/>
      <c r="K121" s="42"/>
      <c r="L121" s="42"/>
      <c r="M121" s="46"/>
      <c r="N121" s="42"/>
      <c r="O121" s="34"/>
      <c r="P121" s="1" t="s">
        <v>338</v>
      </c>
      <c r="Q121" s="2" t="s">
        <v>383</v>
      </c>
      <c r="R121" s="1" t="s">
        <v>334</v>
      </c>
      <c r="S121" s="1" t="s">
        <v>38</v>
      </c>
      <c r="T121" s="12">
        <v>136728</v>
      </c>
      <c r="U121" s="13">
        <v>1</v>
      </c>
      <c r="V121" s="12">
        <f t="shared" si="2"/>
        <v>136728</v>
      </c>
      <c r="W121" s="2" t="s">
        <v>378</v>
      </c>
      <c r="X121" s="2"/>
      <c r="Y121" s="1"/>
      <c r="Z121" s="1"/>
      <c r="AA121" s="1"/>
      <c r="AB121" s="1"/>
      <c r="AC121" s="11" t="s">
        <v>339</v>
      </c>
      <c r="AD121" s="11"/>
      <c r="AE121" s="12">
        <v>0</v>
      </c>
      <c r="AF121" s="11"/>
      <c r="AG121" s="1"/>
      <c r="AH121" s="30"/>
    </row>
    <row r="122" spans="1:34" ht="12.75" customHeight="1" thickBot="1">
      <c r="A122" s="43" t="s">
        <v>37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14">
        <f>SUM(V116:V121)</f>
        <v>635416</v>
      </c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19"/>
    </row>
    <row r="123" spans="1:34" ht="42.75" thickBot="1">
      <c r="A123" s="1" t="s">
        <v>343</v>
      </c>
      <c r="B123" s="1" t="s">
        <v>35</v>
      </c>
      <c r="C123" s="11"/>
      <c r="D123" s="2" t="s">
        <v>44</v>
      </c>
      <c r="E123" s="1" t="s">
        <v>49</v>
      </c>
      <c r="F123" s="1" t="s">
        <v>50</v>
      </c>
      <c r="G123" s="2" t="s">
        <v>44</v>
      </c>
      <c r="H123" s="1" t="s">
        <v>49</v>
      </c>
      <c r="I123" s="1" t="s">
        <v>50</v>
      </c>
      <c r="J123" s="1" t="s">
        <v>65</v>
      </c>
      <c r="K123" s="1" t="s">
        <v>47</v>
      </c>
      <c r="L123" s="1" t="s">
        <v>36</v>
      </c>
      <c r="M123" s="32">
        <v>39787</v>
      </c>
      <c r="N123" s="2" t="s">
        <v>48</v>
      </c>
      <c r="O123" s="11">
        <v>39799</v>
      </c>
      <c r="P123" s="1" t="s">
        <v>359</v>
      </c>
      <c r="Q123" s="2" t="s">
        <v>353</v>
      </c>
      <c r="R123" s="1" t="s">
        <v>36</v>
      </c>
      <c r="S123" s="1" t="s">
        <v>38</v>
      </c>
      <c r="T123" s="12">
        <v>450540.12</v>
      </c>
      <c r="U123" s="13">
        <v>1</v>
      </c>
      <c r="V123" s="12">
        <f>U123*T123</f>
        <v>450540.12</v>
      </c>
      <c r="W123" s="2" t="s">
        <v>354</v>
      </c>
      <c r="X123" s="2" t="s">
        <v>355</v>
      </c>
      <c r="Y123" s="1" t="s">
        <v>356</v>
      </c>
      <c r="Z123" s="1" t="s">
        <v>125</v>
      </c>
      <c r="AA123" s="1"/>
      <c r="AB123" s="1" t="s">
        <v>357</v>
      </c>
      <c r="AC123" s="11" t="s">
        <v>340</v>
      </c>
      <c r="AD123" s="11"/>
      <c r="AE123" s="12">
        <v>0</v>
      </c>
      <c r="AF123" s="11"/>
      <c r="AG123" s="1"/>
      <c r="AH123" s="19"/>
    </row>
    <row r="124" spans="1:34" ht="12.75" customHeight="1" thickBot="1">
      <c r="A124" s="43" t="s">
        <v>37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14">
        <f>SUM(V123)</f>
        <v>450540.12</v>
      </c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19"/>
    </row>
    <row r="125" spans="1:34" ht="42.75" thickBot="1">
      <c r="A125" s="1" t="s">
        <v>344</v>
      </c>
      <c r="B125" s="1" t="s">
        <v>35</v>
      </c>
      <c r="C125" s="11"/>
      <c r="D125" s="2" t="s">
        <v>44</v>
      </c>
      <c r="E125" s="1" t="s">
        <v>49</v>
      </c>
      <c r="F125" s="1" t="s">
        <v>50</v>
      </c>
      <c r="G125" s="2" t="s">
        <v>44</v>
      </c>
      <c r="H125" s="1" t="s">
        <v>49</v>
      </c>
      <c r="I125" s="1" t="s">
        <v>50</v>
      </c>
      <c r="J125" s="1" t="s">
        <v>65</v>
      </c>
      <c r="K125" s="1" t="s">
        <v>47</v>
      </c>
      <c r="L125" s="1" t="s">
        <v>36</v>
      </c>
      <c r="M125" s="32">
        <v>39787</v>
      </c>
      <c r="N125" s="2" t="s">
        <v>48</v>
      </c>
      <c r="O125" s="11">
        <v>39799</v>
      </c>
      <c r="P125" s="1" t="s">
        <v>360</v>
      </c>
      <c r="Q125" s="2" t="s">
        <v>358</v>
      </c>
      <c r="R125" s="1" t="s">
        <v>36</v>
      </c>
      <c r="S125" s="1" t="s">
        <v>38</v>
      </c>
      <c r="T125" s="12">
        <v>221988.8</v>
      </c>
      <c r="U125" s="13">
        <v>1</v>
      </c>
      <c r="V125" s="12">
        <f>U125*T125</f>
        <v>221988.8</v>
      </c>
      <c r="W125" s="2" t="s">
        <v>110</v>
      </c>
      <c r="X125" s="2" t="s">
        <v>111</v>
      </c>
      <c r="Y125" s="1" t="s">
        <v>112</v>
      </c>
      <c r="Z125" s="1" t="s">
        <v>55</v>
      </c>
      <c r="AA125" s="1"/>
      <c r="AB125" s="1" t="s">
        <v>229</v>
      </c>
      <c r="AC125" s="11" t="s">
        <v>340</v>
      </c>
      <c r="AD125" s="11"/>
      <c r="AE125" s="12">
        <v>0</v>
      </c>
      <c r="AF125" s="11"/>
      <c r="AG125" s="1"/>
      <c r="AH125" s="19"/>
    </row>
    <row r="126" spans="1:34" ht="12.75" customHeight="1" thickBot="1">
      <c r="A126" s="43" t="s">
        <v>37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14">
        <f>SUM(V125)</f>
        <v>221988.8</v>
      </c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19"/>
    </row>
    <row r="127" spans="1:34" ht="42.75" thickBot="1">
      <c r="A127" s="1" t="s">
        <v>345</v>
      </c>
      <c r="B127" s="1" t="s">
        <v>35</v>
      </c>
      <c r="C127" s="11"/>
      <c r="D127" s="2" t="s">
        <v>44</v>
      </c>
      <c r="E127" s="1" t="s">
        <v>49</v>
      </c>
      <c r="F127" s="1" t="s">
        <v>50</v>
      </c>
      <c r="G127" s="2" t="s">
        <v>44</v>
      </c>
      <c r="H127" s="1" t="s">
        <v>49</v>
      </c>
      <c r="I127" s="1" t="s">
        <v>50</v>
      </c>
      <c r="J127" s="1" t="s">
        <v>65</v>
      </c>
      <c r="K127" s="1" t="s">
        <v>47</v>
      </c>
      <c r="L127" s="1" t="s">
        <v>36</v>
      </c>
      <c r="M127" s="32">
        <v>39787</v>
      </c>
      <c r="N127" s="2" t="s">
        <v>48</v>
      </c>
      <c r="O127" s="11">
        <v>39799</v>
      </c>
      <c r="P127" s="1" t="s">
        <v>361</v>
      </c>
      <c r="Q127" s="2" t="s">
        <v>131</v>
      </c>
      <c r="R127" s="1" t="s">
        <v>36</v>
      </c>
      <c r="S127" s="1" t="s">
        <v>38</v>
      </c>
      <c r="T127" s="12">
        <v>47856.39</v>
      </c>
      <c r="U127" s="13">
        <v>1</v>
      </c>
      <c r="V127" s="12">
        <f>U127*T127</f>
        <v>47856.39</v>
      </c>
      <c r="W127" s="2" t="s">
        <v>110</v>
      </c>
      <c r="X127" s="2" t="s">
        <v>111</v>
      </c>
      <c r="Y127" s="1" t="s">
        <v>112</v>
      </c>
      <c r="Z127" s="1" t="s">
        <v>55</v>
      </c>
      <c r="AA127" s="1"/>
      <c r="AB127" s="1" t="s">
        <v>229</v>
      </c>
      <c r="AC127" s="11" t="s">
        <v>340</v>
      </c>
      <c r="AD127" s="11"/>
      <c r="AE127" s="12">
        <v>0</v>
      </c>
      <c r="AF127" s="11"/>
      <c r="AG127" s="1"/>
      <c r="AH127" s="19"/>
    </row>
    <row r="128" spans="1:34" ht="12.75" customHeight="1" thickBot="1">
      <c r="A128" s="43" t="s">
        <v>37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14">
        <f>SUM(V127)</f>
        <v>47856.39</v>
      </c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19"/>
    </row>
    <row r="129" spans="1:34" ht="42.75" thickBot="1">
      <c r="A129" s="1" t="s">
        <v>346</v>
      </c>
      <c r="B129" s="1" t="s">
        <v>35</v>
      </c>
      <c r="C129" s="11"/>
      <c r="D129" s="2" t="s">
        <v>44</v>
      </c>
      <c r="E129" s="1" t="s">
        <v>49</v>
      </c>
      <c r="F129" s="1" t="s">
        <v>50</v>
      </c>
      <c r="G129" s="2" t="s">
        <v>44</v>
      </c>
      <c r="H129" s="1" t="s">
        <v>49</v>
      </c>
      <c r="I129" s="1" t="s">
        <v>50</v>
      </c>
      <c r="J129" s="1" t="s">
        <v>65</v>
      </c>
      <c r="K129" s="1" t="s">
        <v>47</v>
      </c>
      <c r="L129" s="1" t="s">
        <v>36</v>
      </c>
      <c r="M129" s="32"/>
      <c r="N129" s="2" t="s">
        <v>48</v>
      </c>
      <c r="O129" s="11"/>
      <c r="P129" s="1" t="s">
        <v>362</v>
      </c>
      <c r="Q129" s="2" t="s">
        <v>74</v>
      </c>
      <c r="R129" s="1" t="s">
        <v>36</v>
      </c>
      <c r="S129" s="1" t="s">
        <v>38</v>
      </c>
      <c r="T129" s="12">
        <v>0</v>
      </c>
      <c r="U129" s="13">
        <v>1</v>
      </c>
      <c r="V129" s="12">
        <f>U129*T129</f>
        <v>0</v>
      </c>
      <c r="W129" s="2"/>
      <c r="X129" s="2"/>
      <c r="Y129" s="1"/>
      <c r="Z129" s="1"/>
      <c r="AA129" s="1"/>
      <c r="AB129" s="1"/>
      <c r="AC129" s="11" t="s">
        <v>340</v>
      </c>
      <c r="AD129" s="11"/>
      <c r="AE129" s="12">
        <v>0</v>
      </c>
      <c r="AF129" s="11"/>
      <c r="AG129" s="1"/>
      <c r="AH129" s="19"/>
    </row>
    <row r="130" spans="1:34" ht="12.75" customHeight="1" thickBot="1">
      <c r="A130" s="43" t="s">
        <v>37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14">
        <f>SUM(V129)</f>
        <v>0</v>
      </c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19"/>
    </row>
    <row r="131" spans="1:34" ht="42.75" thickBot="1">
      <c r="A131" s="1" t="s">
        <v>347</v>
      </c>
      <c r="B131" s="1" t="s">
        <v>35</v>
      </c>
      <c r="C131" s="11"/>
      <c r="D131" s="2" t="s">
        <v>44</v>
      </c>
      <c r="E131" s="1" t="s">
        <v>49</v>
      </c>
      <c r="F131" s="1" t="s">
        <v>50</v>
      </c>
      <c r="G131" s="2" t="s">
        <v>44</v>
      </c>
      <c r="H131" s="1" t="s">
        <v>49</v>
      </c>
      <c r="I131" s="1" t="s">
        <v>50</v>
      </c>
      <c r="J131" s="1" t="s">
        <v>65</v>
      </c>
      <c r="K131" s="1" t="s">
        <v>47</v>
      </c>
      <c r="L131" s="1" t="s">
        <v>36</v>
      </c>
      <c r="M131" s="32">
        <v>39787</v>
      </c>
      <c r="N131" s="2" t="s">
        <v>48</v>
      </c>
      <c r="O131" s="11">
        <v>39799</v>
      </c>
      <c r="P131" s="1" t="s">
        <v>363</v>
      </c>
      <c r="Q131" s="2" t="s">
        <v>76</v>
      </c>
      <c r="R131" s="1" t="s">
        <v>36</v>
      </c>
      <c r="S131" s="1" t="s">
        <v>38</v>
      </c>
      <c r="T131" s="12">
        <v>191133.49</v>
      </c>
      <c r="U131" s="13">
        <v>1</v>
      </c>
      <c r="V131" s="12">
        <f>U131*T131</f>
        <v>191133.49</v>
      </c>
      <c r="W131" s="2" t="s">
        <v>120</v>
      </c>
      <c r="X131" s="2" t="s">
        <v>121</v>
      </c>
      <c r="Y131" s="1" t="s">
        <v>122</v>
      </c>
      <c r="Z131" s="1" t="s">
        <v>55</v>
      </c>
      <c r="AA131" s="1"/>
      <c r="AB131" s="1" t="s">
        <v>232</v>
      </c>
      <c r="AC131" s="11" t="s">
        <v>340</v>
      </c>
      <c r="AD131" s="11"/>
      <c r="AE131" s="12">
        <v>0</v>
      </c>
      <c r="AF131" s="11"/>
      <c r="AG131" s="1"/>
      <c r="AH131" s="19"/>
    </row>
    <row r="132" spans="1:34" ht="12.75" customHeight="1" thickBot="1">
      <c r="A132" s="43" t="s">
        <v>37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14">
        <f>SUM(V131)</f>
        <v>191133.49</v>
      </c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19"/>
    </row>
    <row r="133" spans="1:34" ht="42.75" thickBot="1">
      <c r="A133" s="1" t="s">
        <v>348</v>
      </c>
      <c r="B133" s="1" t="s">
        <v>35</v>
      </c>
      <c r="C133" s="11"/>
      <c r="D133" s="2" t="s">
        <v>40</v>
      </c>
      <c r="E133" s="1" t="s">
        <v>204</v>
      </c>
      <c r="F133" s="1" t="s">
        <v>50</v>
      </c>
      <c r="G133" s="2"/>
      <c r="H133" s="1"/>
      <c r="I133" s="1"/>
      <c r="J133" s="1" t="s">
        <v>142</v>
      </c>
      <c r="K133" s="1" t="s">
        <v>47</v>
      </c>
      <c r="L133" s="1" t="s">
        <v>36</v>
      </c>
      <c r="M133" s="32">
        <v>39793</v>
      </c>
      <c r="N133" s="2" t="s">
        <v>48</v>
      </c>
      <c r="O133" s="11">
        <v>39801</v>
      </c>
      <c r="P133" s="1" t="s">
        <v>365</v>
      </c>
      <c r="Q133" s="2" t="s">
        <v>143</v>
      </c>
      <c r="R133" s="1" t="s">
        <v>36</v>
      </c>
      <c r="S133" s="1" t="s">
        <v>38</v>
      </c>
      <c r="T133" s="12">
        <v>87000</v>
      </c>
      <c r="U133" s="13">
        <v>1</v>
      </c>
      <c r="V133" s="12">
        <f>U133*T133</f>
        <v>87000</v>
      </c>
      <c r="W133" s="2" t="s">
        <v>127</v>
      </c>
      <c r="X133" s="16" t="s">
        <v>182</v>
      </c>
      <c r="Y133" s="1" t="s">
        <v>183</v>
      </c>
      <c r="Z133" s="22" t="s">
        <v>208</v>
      </c>
      <c r="AA133" s="1"/>
      <c r="AB133" s="1" t="s">
        <v>233</v>
      </c>
      <c r="AC133" s="11" t="s">
        <v>339</v>
      </c>
      <c r="AD133" s="11"/>
      <c r="AE133" s="12">
        <v>0</v>
      </c>
      <c r="AF133" s="11"/>
      <c r="AG133" s="1"/>
      <c r="AH133" s="19"/>
    </row>
    <row r="134" spans="1:34" ht="12.75" customHeight="1" thickBot="1">
      <c r="A134" s="43" t="s">
        <v>37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14">
        <f>SUM(V133)</f>
        <v>87000</v>
      </c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19"/>
    </row>
    <row r="135" spans="1:34" ht="42.75" thickBot="1">
      <c r="A135" s="1" t="s">
        <v>349</v>
      </c>
      <c r="B135" s="1" t="s">
        <v>35</v>
      </c>
      <c r="C135" s="11"/>
      <c r="D135" s="2" t="s">
        <v>40</v>
      </c>
      <c r="E135" s="1" t="s">
        <v>204</v>
      </c>
      <c r="F135" s="1" t="s">
        <v>50</v>
      </c>
      <c r="G135" s="2"/>
      <c r="H135" s="1"/>
      <c r="I135" s="1"/>
      <c r="J135" s="1" t="s">
        <v>142</v>
      </c>
      <c r="K135" s="1" t="s">
        <v>47</v>
      </c>
      <c r="L135" s="1" t="s">
        <v>36</v>
      </c>
      <c r="M135" s="32">
        <v>39793</v>
      </c>
      <c r="N135" s="2" t="s">
        <v>48</v>
      </c>
      <c r="O135" s="11">
        <v>39801</v>
      </c>
      <c r="P135" s="1" t="s">
        <v>366</v>
      </c>
      <c r="Q135" s="2" t="s">
        <v>149</v>
      </c>
      <c r="R135" s="1" t="s">
        <v>36</v>
      </c>
      <c r="S135" s="1" t="s">
        <v>38</v>
      </c>
      <c r="T135" s="12">
        <v>39000</v>
      </c>
      <c r="U135" s="13">
        <v>1</v>
      </c>
      <c r="V135" s="12">
        <f>U135*T135</f>
        <v>39000</v>
      </c>
      <c r="W135" s="2" t="s">
        <v>127</v>
      </c>
      <c r="X135" s="16" t="s">
        <v>182</v>
      </c>
      <c r="Y135" s="1" t="s">
        <v>183</v>
      </c>
      <c r="Z135" s="22" t="s">
        <v>208</v>
      </c>
      <c r="AA135" s="1"/>
      <c r="AB135" s="1" t="s">
        <v>233</v>
      </c>
      <c r="AC135" s="11" t="s">
        <v>339</v>
      </c>
      <c r="AD135" s="11"/>
      <c r="AE135" s="12">
        <v>0</v>
      </c>
      <c r="AF135" s="11"/>
      <c r="AG135" s="1"/>
      <c r="AH135" s="19"/>
    </row>
    <row r="136" spans="1:34" ht="12.75" customHeight="1" thickBot="1">
      <c r="A136" s="43" t="s">
        <v>37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14">
        <f>SUM(V135)</f>
        <v>39000</v>
      </c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19"/>
    </row>
    <row r="137" spans="1:34" ht="42.75" thickBot="1">
      <c r="A137" s="1" t="s">
        <v>350</v>
      </c>
      <c r="B137" s="1" t="s">
        <v>35</v>
      </c>
      <c r="C137" s="11"/>
      <c r="D137" s="2" t="s">
        <v>40</v>
      </c>
      <c r="E137" s="1" t="s">
        <v>204</v>
      </c>
      <c r="F137" s="1" t="s">
        <v>50</v>
      </c>
      <c r="G137" s="2"/>
      <c r="H137" s="1"/>
      <c r="I137" s="1"/>
      <c r="J137" s="1" t="s">
        <v>142</v>
      </c>
      <c r="K137" s="1" t="s">
        <v>47</v>
      </c>
      <c r="L137" s="1" t="s">
        <v>36</v>
      </c>
      <c r="M137" s="32">
        <v>39793</v>
      </c>
      <c r="N137" s="2" t="s">
        <v>48</v>
      </c>
      <c r="O137" s="11">
        <v>39801</v>
      </c>
      <c r="P137" s="1" t="s">
        <v>367</v>
      </c>
      <c r="Q137" s="2" t="s">
        <v>150</v>
      </c>
      <c r="R137" s="1" t="s">
        <v>36</v>
      </c>
      <c r="S137" s="1" t="s">
        <v>38</v>
      </c>
      <c r="T137" s="12">
        <v>38000</v>
      </c>
      <c r="U137" s="13">
        <v>1</v>
      </c>
      <c r="V137" s="12">
        <f>U137*T137</f>
        <v>38000</v>
      </c>
      <c r="W137" s="2" t="s">
        <v>127</v>
      </c>
      <c r="X137" s="16" t="s">
        <v>182</v>
      </c>
      <c r="Y137" s="1" t="s">
        <v>183</v>
      </c>
      <c r="Z137" s="22" t="s">
        <v>208</v>
      </c>
      <c r="AA137" s="1"/>
      <c r="AB137" s="1" t="s">
        <v>233</v>
      </c>
      <c r="AC137" s="11" t="s">
        <v>339</v>
      </c>
      <c r="AD137" s="11"/>
      <c r="AE137" s="12">
        <v>0</v>
      </c>
      <c r="AF137" s="11"/>
      <c r="AG137" s="1"/>
      <c r="AH137" s="19"/>
    </row>
    <row r="138" spans="1:34" ht="12.75" customHeight="1" thickBot="1">
      <c r="A138" s="43" t="s">
        <v>37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14">
        <f>SUM(V137)</f>
        <v>38000</v>
      </c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19"/>
    </row>
    <row r="139" spans="1:34" ht="42.75" thickBot="1">
      <c r="A139" s="1" t="s">
        <v>351</v>
      </c>
      <c r="B139" s="1" t="s">
        <v>35</v>
      </c>
      <c r="C139" s="11"/>
      <c r="D139" s="2" t="s">
        <v>40</v>
      </c>
      <c r="E139" s="1" t="s">
        <v>204</v>
      </c>
      <c r="F139" s="1" t="s">
        <v>50</v>
      </c>
      <c r="G139" s="2"/>
      <c r="H139" s="1"/>
      <c r="I139" s="1"/>
      <c r="J139" s="1" t="s">
        <v>142</v>
      </c>
      <c r="K139" s="1" t="s">
        <v>47</v>
      </c>
      <c r="L139" s="1" t="s">
        <v>36</v>
      </c>
      <c r="M139" s="32">
        <v>39793</v>
      </c>
      <c r="N139" s="2" t="s">
        <v>48</v>
      </c>
      <c r="O139" s="11">
        <v>39801</v>
      </c>
      <c r="P139" s="1" t="s">
        <v>368</v>
      </c>
      <c r="Q139" s="2" t="s">
        <v>371</v>
      </c>
      <c r="R139" s="1" t="s">
        <v>36</v>
      </c>
      <c r="S139" s="1" t="s">
        <v>38</v>
      </c>
      <c r="T139" s="12">
        <v>256000</v>
      </c>
      <c r="U139" s="13">
        <v>1</v>
      </c>
      <c r="V139" s="12">
        <f>U139*T139</f>
        <v>256000</v>
      </c>
      <c r="W139" s="2" t="s">
        <v>127</v>
      </c>
      <c r="X139" s="16" t="s">
        <v>182</v>
      </c>
      <c r="Y139" s="1" t="s">
        <v>183</v>
      </c>
      <c r="Z139" s="22" t="s">
        <v>208</v>
      </c>
      <c r="AA139" s="1"/>
      <c r="AB139" s="1" t="s">
        <v>233</v>
      </c>
      <c r="AC139" s="11" t="s">
        <v>339</v>
      </c>
      <c r="AD139" s="11"/>
      <c r="AE139" s="12">
        <v>0</v>
      </c>
      <c r="AF139" s="11"/>
      <c r="AG139" s="1"/>
      <c r="AH139" s="19"/>
    </row>
    <row r="140" spans="1:34" ht="12.75" customHeight="1" thickBot="1">
      <c r="A140" s="43" t="s">
        <v>37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14">
        <f>SUM(V139)</f>
        <v>256000</v>
      </c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19"/>
    </row>
    <row r="141" spans="1:34" ht="42.75" thickBot="1">
      <c r="A141" s="1" t="s">
        <v>352</v>
      </c>
      <c r="B141" s="1" t="s">
        <v>35</v>
      </c>
      <c r="C141" s="11"/>
      <c r="D141" s="2" t="s">
        <v>40</v>
      </c>
      <c r="E141" s="1" t="s">
        <v>204</v>
      </c>
      <c r="F141" s="1" t="s">
        <v>50</v>
      </c>
      <c r="G141" s="2"/>
      <c r="H141" s="1"/>
      <c r="I141" s="1"/>
      <c r="J141" s="1" t="s">
        <v>142</v>
      </c>
      <c r="K141" s="1" t="s">
        <v>47</v>
      </c>
      <c r="L141" s="1" t="s">
        <v>36</v>
      </c>
      <c r="M141" s="32">
        <v>39793</v>
      </c>
      <c r="N141" s="2" t="s">
        <v>48</v>
      </c>
      <c r="O141" s="11">
        <v>39801</v>
      </c>
      <c r="P141" s="1" t="s">
        <v>369</v>
      </c>
      <c r="Q141" s="2" t="s">
        <v>152</v>
      </c>
      <c r="R141" s="1" t="s">
        <v>36</v>
      </c>
      <c r="S141" s="1" t="s">
        <v>38</v>
      </c>
      <c r="T141" s="12">
        <v>31000</v>
      </c>
      <c r="U141" s="13">
        <v>1</v>
      </c>
      <c r="V141" s="12">
        <f>U141*T141</f>
        <v>31000</v>
      </c>
      <c r="W141" s="2" t="s">
        <v>127</v>
      </c>
      <c r="X141" s="16" t="s">
        <v>182</v>
      </c>
      <c r="Y141" s="1" t="s">
        <v>183</v>
      </c>
      <c r="Z141" s="22" t="s">
        <v>208</v>
      </c>
      <c r="AA141" s="1"/>
      <c r="AB141" s="1" t="s">
        <v>233</v>
      </c>
      <c r="AC141" s="11" t="s">
        <v>339</v>
      </c>
      <c r="AD141" s="11"/>
      <c r="AE141" s="12">
        <v>0</v>
      </c>
      <c r="AF141" s="11"/>
      <c r="AG141" s="1"/>
      <c r="AH141" s="19"/>
    </row>
    <row r="142" spans="1:34" ht="12.75" customHeight="1" thickBot="1">
      <c r="A142" s="43" t="s">
        <v>37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14">
        <f>SUM(V141)</f>
        <v>31000</v>
      </c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19"/>
    </row>
    <row r="143" spans="1:34" ht="42.75" thickBot="1">
      <c r="A143" s="1" t="s">
        <v>375</v>
      </c>
      <c r="B143" s="1" t="s">
        <v>35</v>
      </c>
      <c r="C143" s="11"/>
      <c r="D143" s="2" t="s">
        <v>40</v>
      </c>
      <c r="E143" s="1" t="s">
        <v>204</v>
      </c>
      <c r="F143" s="1" t="s">
        <v>50</v>
      </c>
      <c r="G143" s="2"/>
      <c r="H143" s="1"/>
      <c r="I143" s="1"/>
      <c r="J143" s="1" t="s">
        <v>78</v>
      </c>
      <c r="K143" s="1" t="s">
        <v>47</v>
      </c>
      <c r="L143" s="1" t="s">
        <v>36</v>
      </c>
      <c r="M143" s="32">
        <v>39792</v>
      </c>
      <c r="N143" s="2" t="s">
        <v>48</v>
      </c>
      <c r="O143" s="11">
        <v>39799</v>
      </c>
      <c r="P143" s="1" t="s">
        <v>364</v>
      </c>
      <c r="Q143" s="2" t="s">
        <v>284</v>
      </c>
      <c r="R143" s="1" t="s">
        <v>36</v>
      </c>
      <c r="S143" s="1" t="s">
        <v>38</v>
      </c>
      <c r="T143" s="12">
        <v>126906</v>
      </c>
      <c r="U143" s="13">
        <v>1</v>
      </c>
      <c r="V143" s="12">
        <f>U143*T143</f>
        <v>126906</v>
      </c>
      <c r="W143" s="2" t="s">
        <v>311</v>
      </c>
      <c r="X143" s="2" t="s">
        <v>314</v>
      </c>
      <c r="Y143" s="1" t="s">
        <v>312</v>
      </c>
      <c r="Z143" s="1" t="s">
        <v>313</v>
      </c>
      <c r="AA143" s="1"/>
      <c r="AB143" s="1" t="s">
        <v>315</v>
      </c>
      <c r="AC143" s="11" t="s">
        <v>339</v>
      </c>
      <c r="AD143" s="11"/>
      <c r="AE143" s="12">
        <f>2224+8352+2224+8351+10575+10575.5+0.5+21151+21151+21151+21151</f>
        <v>126906</v>
      </c>
      <c r="AF143" s="11"/>
      <c r="AG143" s="1" t="s">
        <v>209</v>
      </c>
      <c r="AH143" s="19"/>
    </row>
    <row r="144" spans="1:34" ht="12.75" customHeight="1" thickBot="1">
      <c r="A144" s="43" t="s">
        <v>37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14">
        <f>SUM(V143)</f>
        <v>126906</v>
      </c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19"/>
    </row>
    <row r="145" spans="1:34" ht="12.75" customHeight="1" thickBot="1">
      <c r="A145" s="64" t="s">
        <v>0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6"/>
      <c r="V145" s="14">
        <f>V14+V16+V18+V22+V24+V28+V30+V32+V34+V36+V52+V54+V56+V58+V60+V62+V64+V66+V68+V73+V75+V80+V82+V84+V86+V88+V94+V96+V98+V103+V105+V107+V109+V111+V113+V115+V122+V124+V126+V128+V130+V132+V134+V136+V138+V140+V142+V144</f>
        <v>213080068.58</v>
      </c>
      <c r="W145" s="47"/>
      <c r="X145" s="49"/>
      <c r="Y145" s="49"/>
      <c r="Z145" s="49"/>
      <c r="AA145" s="49"/>
      <c r="AB145" s="49"/>
      <c r="AC145" s="49"/>
      <c r="AD145" s="48"/>
      <c r="AE145" s="14">
        <f>SUM(AE8:AE13)+AE15+AE17+AE21+AE23+AE27+AE29+AE31+AE33+AE35+SUM(AE41:AE51)+AE53+AE55+AE57+AE59+AE61+AE63+AE65+AE67+SUM(AE69:AE72)+AE74+SUM(AE76:AE79)+AE81+AE83+AE85+AE87+AE89+SUM(AE91:AE93)+AE97+SUM(AE99:AE102)+AE104+AE106+AE108+AE110+AE112+AE114+SUM(AE116:AE121)+AE123+AE125+AE127+AE129+AE131+AE133+AE135+AE137+AE139+AE141+AE143</f>
        <v>147180914.34</v>
      </c>
      <c r="AF145" s="47"/>
      <c r="AG145" s="48"/>
      <c r="AH145" s="19"/>
    </row>
    <row r="146" spans="1:3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 customHeight="1">
      <c r="A147" s="70" t="s">
        <v>206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</row>
    <row r="148" spans="1:33" ht="12.75" customHeight="1">
      <c r="A148" s="70" t="s">
        <v>246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</row>
    <row r="149" spans="1:33" ht="12.75" customHeight="1">
      <c r="A149" s="70" t="s">
        <v>205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</row>
    <row r="150" spans="1:33" ht="12.75" customHeight="1">
      <c r="A150" s="70" t="s">
        <v>287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</row>
    <row r="151" spans="1:33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1:35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36"/>
      <c r="AI152" s="36"/>
    </row>
    <row r="153" spans="1:35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71"/>
      <c r="Y153" s="71"/>
      <c r="Z153" s="71"/>
      <c r="AA153" s="71"/>
      <c r="AB153" s="71"/>
      <c r="AC153" s="20"/>
      <c r="AD153" s="20"/>
      <c r="AE153" s="20"/>
      <c r="AF153" s="20"/>
      <c r="AG153" s="20"/>
      <c r="AH153" s="36"/>
      <c r="AI153" s="36"/>
    </row>
    <row r="154" spans="23:35" ht="12.75" customHeight="1">
      <c r="W154" s="36"/>
      <c r="X154" s="50"/>
      <c r="Y154" s="50"/>
      <c r="Z154" s="50"/>
      <c r="AA154" s="50"/>
      <c r="AB154" s="37"/>
      <c r="AC154" s="36"/>
      <c r="AD154" s="50"/>
      <c r="AE154" s="50"/>
      <c r="AF154" s="50"/>
      <c r="AG154" s="50"/>
      <c r="AH154" s="38"/>
      <c r="AI154" s="36"/>
    </row>
    <row r="155" spans="23:35" ht="12.75">
      <c r="W155" s="36"/>
      <c r="X155" s="50"/>
      <c r="Y155" s="50"/>
      <c r="Z155" s="50"/>
      <c r="AA155" s="50"/>
      <c r="AB155" s="38"/>
      <c r="AC155" s="36"/>
      <c r="AD155" s="50"/>
      <c r="AE155" s="50"/>
      <c r="AF155" s="50"/>
      <c r="AG155" s="50"/>
      <c r="AH155" s="38"/>
      <c r="AI155" s="36"/>
    </row>
    <row r="156" spans="23:35" ht="12.75">
      <c r="W156" s="36"/>
      <c r="X156" s="50"/>
      <c r="Y156" s="50"/>
      <c r="Z156" s="50"/>
      <c r="AA156" s="50"/>
      <c r="AB156" s="38"/>
      <c r="AC156" s="36"/>
      <c r="AD156" s="50"/>
      <c r="AE156" s="50"/>
      <c r="AF156" s="50"/>
      <c r="AG156" s="50"/>
      <c r="AH156" s="38"/>
      <c r="AI156" s="36"/>
    </row>
    <row r="157" spans="23:35" ht="12.75">
      <c r="W157" s="36"/>
      <c r="X157" s="50"/>
      <c r="Y157" s="50"/>
      <c r="Z157" s="50"/>
      <c r="AA157" s="50"/>
      <c r="AB157" s="38"/>
      <c r="AC157" s="36"/>
      <c r="AD157" s="50"/>
      <c r="AE157" s="50"/>
      <c r="AF157" s="50"/>
      <c r="AG157" s="50"/>
      <c r="AH157" s="38"/>
      <c r="AI157" s="36"/>
    </row>
    <row r="158" spans="23:35" ht="12.75">
      <c r="W158" s="36"/>
      <c r="X158" s="50"/>
      <c r="Y158" s="50"/>
      <c r="Z158" s="50"/>
      <c r="AA158" s="50"/>
      <c r="AB158" s="38"/>
      <c r="AC158" s="36"/>
      <c r="AD158" s="50"/>
      <c r="AE158" s="50"/>
      <c r="AF158" s="50"/>
      <c r="AG158" s="50"/>
      <c r="AH158" s="36"/>
      <c r="AI158" s="36"/>
    </row>
    <row r="159" spans="23:35" ht="12.75">
      <c r="W159" s="36"/>
      <c r="X159" s="50"/>
      <c r="Y159" s="50"/>
      <c r="Z159" s="50"/>
      <c r="AA159" s="50"/>
      <c r="AB159" s="38"/>
      <c r="AC159" s="36"/>
      <c r="AD159" s="50"/>
      <c r="AE159" s="50"/>
      <c r="AF159" s="50"/>
      <c r="AG159" s="50"/>
      <c r="AH159" s="36"/>
      <c r="AI159" s="36"/>
    </row>
    <row r="160" spans="23:35" ht="12.75">
      <c r="W160" s="36"/>
      <c r="X160" s="50"/>
      <c r="Y160" s="50"/>
      <c r="Z160" s="50"/>
      <c r="AA160" s="50"/>
      <c r="AB160" s="38"/>
      <c r="AC160" s="36"/>
      <c r="AD160" s="50"/>
      <c r="AE160" s="50"/>
      <c r="AF160" s="50"/>
      <c r="AG160" s="50"/>
      <c r="AH160" s="36"/>
      <c r="AI160" s="36"/>
    </row>
    <row r="161" spans="23:35" ht="12.75">
      <c r="W161" s="36"/>
      <c r="X161" s="50"/>
      <c r="Y161" s="50"/>
      <c r="Z161" s="50"/>
      <c r="AA161" s="50"/>
      <c r="AB161" s="38"/>
      <c r="AC161" s="36"/>
      <c r="AD161" s="36"/>
      <c r="AE161" s="36"/>
      <c r="AF161" s="36"/>
      <c r="AG161" s="36"/>
      <c r="AH161" s="36"/>
      <c r="AI161" s="36"/>
    </row>
    <row r="162" spans="23:35" ht="12.75">
      <c r="W162" s="36"/>
      <c r="X162" s="50"/>
      <c r="Y162" s="50"/>
      <c r="Z162" s="50"/>
      <c r="AA162" s="50"/>
      <c r="AB162" s="37"/>
      <c r="AC162" s="36"/>
      <c r="AD162" s="36"/>
      <c r="AE162" s="36"/>
      <c r="AF162" s="36"/>
      <c r="AG162" s="36"/>
      <c r="AH162" s="36"/>
      <c r="AI162" s="36"/>
    </row>
    <row r="163" spans="23:35" ht="12.75"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</sheetData>
  <autoFilter ref="A6:AG145"/>
  <mergeCells count="247">
    <mergeCell ref="A144:U144"/>
    <mergeCell ref="W144:AG144"/>
    <mergeCell ref="A140:U140"/>
    <mergeCell ref="W140:AG140"/>
    <mergeCell ref="A142:U142"/>
    <mergeCell ref="W142:AG142"/>
    <mergeCell ref="A136:U136"/>
    <mergeCell ref="W136:AG136"/>
    <mergeCell ref="A138:U138"/>
    <mergeCell ref="W138:AG138"/>
    <mergeCell ref="A132:U132"/>
    <mergeCell ref="W132:AG132"/>
    <mergeCell ref="A134:U134"/>
    <mergeCell ref="W134:AG134"/>
    <mergeCell ref="A128:U128"/>
    <mergeCell ref="W128:AG128"/>
    <mergeCell ref="A130:U130"/>
    <mergeCell ref="W130:AG130"/>
    <mergeCell ref="W122:AG122"/>
    <mergeCell ref="A124:U124"/>
    <mergeCell ref="W124:AG124"/>
    <mergeCell ref="A126:U126"/>
    <mergeCell ref="W126:AG126"/>
    <mergeCell ref="M116:M121"/>
    <mergeCell ref="N116:N121"/>
    <mergeCell ref="A122:U122"/>
    <mergeCell ref="I116:I121"/>
    <mergeCell ref="J116:J121"/>
    <mergeCell ref="K116:K121"/>
    <mergeCell ref="L116:L121"/>
    <mergeCell ref="E116:E121"/>
    <mergeCell ref="F116:F121"/>
    <mergeCell ref="G116:G121"/>
    <mergeCell ref="H116:H121"/>
    <mergeCell ref="A116:A121"/>
    <mergeCell ref="B116:B121"/>
    <mergeCell ref="C116:C121"/>
    <mergeCell ref="D116:D121"/>
    <mergeCell ref="W111:AG111"/>
    <mergeCell ref="A113:U113"/>
    <mergeCell ref="W113:AG113"/>
    <mergeCell ref="A115:U115"/>
    <mergeCell ref="W115:AG115"/>
    <mergeCell ref="W90:AG90"/>
    <mergeCell ref="AD159:AG159"/>
    <mergeCell ref="K91:K93"/>
    <mergeCell ref="L91:L93"/>
    <mergeCell ref="W94:AG94"/>
    <mergeCell ref="M91:M93"/>
    <mergeCell ref="N91:N93"/>
    <mergeCell ref="A147:AG147"/>
    <mergeCell ref="A145:U145"/>
    <mergeCell ref="A111:U111"/>
    <mergeCell ref="AD160:AG160"/>
    <mergeCell ref="A148:AG148"/>
    <mergeCell ref="A150:AG150"/>
    <mergeCell ref="A149:AG149"/>
    <mergeCell ref="AD156:AG156"/>
    <mergeCell ref="X156:AA156"/>
    <mergeCell ref="X157:AA157"/>
    <mergeCell ref="X153:AB153"/>
    <mergeCell ref="AD158:AG158"/>
    <mergeCell ref="AD157:AG157"/>
    <mergeCell ref="W82:AG82"/>
    <mergeCell ref="A84:U84"/>
    <mergeCell ref="W84:AG84"/>
    <mergeCell ref="W73:AG73"/>
    <mergeCell ref="M76:M79"/>
    <mergeCell ref="A80:U80"/>
    <mergeCell ref="W80:AG80"/>
    <mergeCell ref="A76:A79"/>
    <mergeCell ref="W75:AG75"/>
    <mergeCell ref="X162:AA162"/>
    <mergeCell ref="X158:AA158"/>
    <mergeCell ref="X159:AA159"/>
    <mergeCell ref="X160:AA160"/>
    <mergeCell ref="X161:AA161"/>
    <mergeCell ref="W88:AG88"/>
    <mergeCell ref="AC8:AC13"/>
    <mergeCell ref="E69:E72"/>
    <mergeCell ref="F69:F72"/>
    <mergeCell ref="A68:U68"/>
    <mergeCell ref="W68:AG68"/>
    <mergeCell ref="G41:G51"/>
    <mergeCell ref="F41:F51"/>
    <mergeCell ref="A73:U73"/>
    <mergeCell ref="A82:U82"/>
    <mergeCell ref="B69:B72"/>
    <mergeCell ref="C69:C72"/>
    <mergeCell ref="D69:D72"/>
    <mergeCell ref="B76:B79"/>
    <mergeCell ref="A75:U75"/>
    <mergeCell ref="G76:G79"/>
    <mergeCell ref="H76:H79"/>
    <mergeCell ref="I76:I79"/>
    <mergeCell ref="J76:J79"/>
    <mergeCell ref="N76:N79"/>
    <mergeCell ref="G69:G72"/>
    <mergeCell ref="H69:H72"/>
    <mergeCell ref="A66:U66"/>
    <mergeCell ref="I41:I51"/>
    <mergeCell ref="J41:J51"/>
    <mergeCell ref="K41:K51"/>
    <mergeCell ref="L41:L51"/>
    <mergeCell ref="A62:U62"/>
    <mergeCell ref="A60:U60"/>
    <mergeCell ref="A69:A72"/>
    <mergeCell ref="A34:U34"/>
    <mergeCell ref="W34:AG34"/>
    <mergeCell ref="A52:U52"/>
    <mergeCell ref="W52:AG52"/>
    <mergeCell ref="M41:M51"/>
    <mergeCell ref="N41:N51"/>
    <mergeCell ref="A38:U38"/>
    <mergeCell ref="H41:H51"/>
    <mergeCell ref="A41:A51"/>
    <mergeCell ref="B41:B51"/>
    <mergeCell ref="W38:AG38"/>
    <mergeCell ref="A54:U54"/>
    <mergeCell ref="W54:AG54"/>
    <mergeCell ref="A56:U56"/>
    <mergeCell ref="W56:AG56"/>
    <mergeCell ref="A40:U40"/>
    <mergeCell ref="W40:AG40"/>
    <mergeCell ref="C41:C51"/>
    <mergeCell ref="D41:D51"/>
    <mergeCell ref="E41:E51"/>
    <mergeCell ref="A16:U16"/>
    <mergeCell ref="W16:AG16"/>
    <mergeCell ref="A20:U20"/>
    <mergeCell ref="W20:AG20"/>
    <mergeCell ref="A18:U18"/>
    <mergeCell ref="W18:AG18"/>
    <mergeCell ref="L5:L6"/>
    <mergeCell ref="M5:M6"/>
    <mergeCell ref="A8:A13"/>
    <mergeCell ref="M8:M13"/>
    <mergeCell ref="L8:L13"/>
    <mergeCell ref="K8:K13"/>
    <mergeCell ref="J8:J13"/>
    <mergeCell ref="I8:I13"/>
    <mergeCell ref="H8:H13"/>
    <mergeCell ref="E8:E13"/>
    <mergeCell ref="D8:D13"/>
    <mergeCell ref="N8:N13"/>
    <mergeCell ref="B8:B13"/>
    <mergeCell ref="C8:C13"/>
    <mergeCell ref="W14:AG14"/>
    <mergeCell ref="N5:N6"/>
    <mergeCell ref="O5:P5"/>
    <mergeCell ref="Q5:V5"/>
    <mergeCell ref="W5:AB5"/>
    <mergeCell ref="A14:U14"/>
    <mergeCell ref="J5:J6"/>
    <mergeCell ref="K5:K6"/>
    <mergeCell ref="G8:G13"/>
    <mergeCell ref="F8:F13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A22:U22"/>
    <mergeCell ref="W22:AG22"/>
    <mergeCell ref="A24:U24"/>
    <mergeCell ref="W24:AG24"/>
    <mergeCell ref="A26:U26"/>
    <mergeCell ref="W26:AG26"/>
    <mergeCell ref="A36:U36"/>
    <mergeCell ref="W36:AG36"/>
    <mergeCell ref="A28:U28"/>
    <mergeCell ref="W28:AG28"/>
    <mergeCell ref="A30:U30"/>
    <mergeCell ref="W30:AG30"/>
    <mergeCell ref="A32:U32"/>
    <mergeCell ref="W32:AG32"/>
    <mergeCell ref="W62:AG62"/>
    <mergeCell ref="A64:U64"/>
    <mergeCell ref="W64:AG64"/>
    <mergeCell ref="K69:K72"/>
    <mergeCell ref="I69:I72"/>
    <mergeCell ref="J69:J72"/>
    <mergeCell ref="L69:L72"/>
    <mergeCell ref="M69:M72"/>
    <mergeCell ref="N69:N72"/>
    <mergeCell ref="W66:AG66"/>
    <mergeCell ref="W60:AG60"/>
    <mergeCell ref="A58:U58"/>
    <mergeCell ref="W58:AG58"/>
    <mergeCell ref="W86:AG86"/>
    <mergeCell ref="C76:C79"/>
    <mergeCell ref="D76:D79"/>
    <mergeCell ref="E76:E79"/>
    <mergeCell ref="F76:F79"/>
    <mergeCell ref="L76:L79"/>
    <mergeCell ref="K76:K79"/>
    <mergeCell ref="AF145:AG145"/>
    <mergeCell ref="W145:AD145"/>
    <mergeCell ref="AD155:AG155"/>
    <mergeCell ref="X154:AA154"/>
    <mergeCell ref="AD154:AG154"/>
    <mergeCell ref="X155:AA155"/>
    <mergeCell ref="W98:AG98"/>
    <mergeCell ref="A103:U103"/>
    <mergeCell ref="J99:J102"/>
    <mergeCell ref="K99:K102"/>
    <mergeCell ref="L99:L102"/>
    <mergeCell ref="D99:D102"/>
    <mergeCell ref="E99:E102"/>
    <mergeCell ref="F99:F102"/>
    <mergeCell ref="B99:B102"/>
    <mergeCell ref="C99:C102"/>
    <mergeCell ref="A98:U98"/>
    <mergeCell ref="A94:U94"/>
    <mergeCell ref="M99:M102"/>
    <mergeCell ref="H99:H102"/>
    <mergeCell ref="I99:I102"/>
    <mergeCell ref="A96:U96"/>
    <mergeCell ref="J91:J93"/>
    <mergeCell ref="A88:U88"/>
    <mergeCell ref="A90:U90"/>
    <mergeCell ref="I91:I93"/>
    <mergeCell ref="W105:AG105"/>
    <mergeCell ref="A86:U86"/>
    <mergeCell ref="G91:G93"/>
    <mergeCell ref="H91:H93"/>
    <mergeCell ref="A91:A93"/>
    <mergeCell ref="B91:B93"/>
    <mergeCell ref="C91:C93"/>
    <mergeCell ref="D91:D93"/>
    <mergeCell ref="E91:E93"/>
    <mergeCell ref="F91:F93"/>
    <mergeCell ref="W96:AG96"/>
    <mergeCell ref="G99:G102"/>
    <mergeCell ref="A109:U109"/>
    <mergeCell ref="W109:AG109"/>
    <mergeCell ref="N99:N102"/>
    <mergeCell ref="W103:AG103"/>
    <mergeCell ref="A107:U107"/>
    <mergeCell ref="W107:AG107"/>
    <mergeCell ref="A99:A102"/>
    <mergeCell ref="A105:U105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Albatros</dc:creator>
  <cp:keywords/>
  <dc:description/>
  <cp:lastModifiedBy>Чупаков</cp:lastModifiedBy>
  <cp:lastPrinted>2009-01-28T02:12:22Z</cp:lastPrinted>
  <dcterms:created xsi:type="dcterms:W3CDTF">2007-10-31T02:38:43Z</dcterms:created>
  <dcterms:modified xsi:type="dcterms:W3CDTF">2011-03-31T02:46:10Z</dcterms:modified>
  <cp:category/>
  <cp:version/>
  <cp:contentType/>
  <cp:contentStatus/>
</cp:coreProperties>
</file>