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1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H127" i="2" l="1"/>
  <c r="E127" i="2" l="1"/>
  <c r="H137" i="2" l="1"/>
  <c r="E137" i="2"/>
  <c r="F124" i="2"/>
  <c r="F120" i="2"/>
  <c r="H56" i="2"/>
  <c r="H100" i="2" l="1"/>
  <c r="I40" i="2"/>
  <c r="I18" i="3" l="1"/>
  <c r="H85" i="2"/>
  <c r="H52" i="2"/>
  <c r="G146" i="2"/>
  <c r="D146" i="2"/>
  <c r="D148" i="2"/>
  <c r="G148" i="2"/>
  <c r="H143" i="2"/>
  <c r="E48" i="2" l="1"/>
  <c r="E47" i="2" s="1"/>
  <c r="I37" i="2" l="1"/>
  <c r="I130" i="2" l="1"/>
  <c r="H34" i="2"/>
  <c r="D45" i="3" l="1"/>
  <c r="I134" i="2" l="1"/>
  <c r="G22" i="3" l="1"/>
  <c r="K13" i="3"/>
  <c r="H134" i="2"/>
  <c r="F40" i="2"/>
  <c r="F36" i="2" s="1"/>
  <c r="I77" i="2" l="1"/>
  <c r="F71" i="2"/>
  <c r="G117" i="2" l="1"/>
  <c r="G123" i="2"/>
  <c r="D123" i="2"/>
  <c r="E143" i="2"/>
  <c r="H132" i="2"/>
  <c r="D117" i="2"/>
  <c r="G108" i="2"/>
  <c r="G107" i="2"/>
  <c r="G111" i="2"/>
  <c r="H87" i="2" l="1"/>
  <c r="G79" i="2"/>
  <c r="J79" i="2" s="1"/>
  <c r="D79" i="2"/>
  <c r="A75" i="2"/>
  <c r="G75" i="2"/>
  <c r="D75" i="2"/>
  <c r="J75" i="2" s="1"/>
  <c r="A55" i="2"/>
  <c r="G55" i="2" l="1"/>
  <c r="D55" i="2"/>
  <c r="E34" i="2"/>
  <c r="I13" i="2"/>
  <c r="I115" i="2" l="1"/>
  <c r="F115" i="2"/>
  <c r="H37" i="2"/>
  <c r="E37" i="2"/>
  <c r="G38" i="2"/>
  <c r="D38" i="2"/>
  <c r="J38" i="2" l="1"/>
  <c r="G45" i="3"/>
  <c r="F130" i="2" l="1"/>
  <c r="K91" i="2" l="1"/>
  <c r="G63" i="2" l="1"/>
  <c r="G59" i="2"/>
  <c r="D59" i="2"/>
  <c r="G89" i="2"/>
  <c r="D89" i="2"/>
  <c r="E61" i="2"/>
  <c r="L16" i="3"/>
  <c r="G16" i="3"/>
  <c r="K16" i="3"/>
  <c r="J59" i="2" l="1"/>
  <c r="J89" i="2"/>
  <c r="I56" i="2" l="1"/>
  <c r="I51" i="2" s="1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E146" i="2"/>
  <c r="E95" i="2"/>
  <c r="H45" i="2"/>
  <c r="H142" i="2" l="1"/>
  <c r="G142" i="2"/>
  <c r="D142" i="2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H77" i="2" s="1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36" i="2"/>
  <c r="H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1" i="2" l="1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F51" i="2" s="1"/>
  <c r="D51" i="2" s="1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5" i="2"/>
  <c r="F37" i="2"/>
  <c r="E36" i="2"/>
  <c r="E25" i="2"/>
  <c r="E24" i="2" s="1"/>
  <c r="F19" i="2"/>
  <c r="F18" i="2" s="1"/>
  <c r="E19" i="2"/>
  <c r="E18" i="2" s="1"/>
  <c r="J94" i="2" l="1"/>
  <c r="J95" i="2"/>
  <c r="K94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1" i="2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I120" i="2" s="1"/>
  <c r="H124" i="2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<sst xmlns="http://schemas.openxmlformats.org/spreadsheetml/2006/main" count="760" uniqueCount="467">
  <si>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</si>
  <si>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</si>
  <si>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</si>
  <si>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</si>
  <si>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</si>
  <si>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</si>
  <si>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</si>
  <si>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</si>
  <si>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</si>
  <si>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</si>
  <si>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</si>
  <si>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</si>
  <si>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</si>
  <si>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</si>
  <si>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</si>
  <si>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</si>
  <si>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</si>
  <si>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</si>
  <si>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</si>
  <si>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</si>
  <si>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</si>
  <si>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</si>
  <si>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</si>
  <si>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</si>
  <si>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</si>
  <si>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</si>
  <si>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</si>
  <si>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</si>
  <si>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</si>
  <si>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</si>
  <si>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</si>
  <si>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</si>
  <si>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</si>
  <si>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</si>
  <si>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</si>
  <si>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</si>
  <si>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</si>
  <si>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</si>
  <si>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</si>
  <si>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</si>
  <si>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</si>
  <si>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</si>
  <si>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</si>
  <si>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</si>
  <si>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</si>
  <si>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</si>
  <si>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</si>
  <si>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</si>
  <si>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</si>
  <si>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</si>
  <si>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</si>
  <si>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</si>
  <si>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</si>
  <si>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</si>
  <si>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</si>
  <si>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</si>
  <si>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</si>
  <si>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</si>
  <si>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</si>
  <si>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</si>
  <si>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</si>
  <si>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</si>
  <si>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</si>
  <si>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</si>
  <si>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</si>
  <si>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</si>
  <si>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</si>
  <si>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</si>
  <si>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</si>
  <si>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</si>
  <si>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</si>
  <si>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</si>
  <si>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</si>
  <si>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</si>
  <si>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</si>
  <si>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</si>
  <si>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</si>
  <si>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</si>
  <si>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</si>
  <si>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</si>
  <si>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</si>
  <si>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</si>
  <si>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</si>
  <si>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</si>
  <si>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</si>
  <si>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</si>
  <si>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</si>
  <si>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</si>
  <si>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</si>
  <si>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</si>
  <si>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</si>
  <si>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</si>
  <si>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</si>
  <si>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</si>
  <si>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</si>
  <si>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</si>
  <si>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</si>
  <si>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</si>
  <si>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</si>
  <si>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</si>
  <si>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</si>
  <si>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</si>
  <si>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</si>
  <si>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</si>
  <si>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</si>
  <si>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</si>
  <si>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</si>
  <si>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</si>
  <si>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</si>
  <si>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</si>
  <si>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</si>
  <si>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</si>
  <si>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</si>
  <si>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</si>
  <si>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</si>
  <si>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</si>
  <si>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</si>
  <si>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</si>
  <si>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</si>
  <si>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</si>
  <si>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</si>
  <si>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</si>
  <si>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</si>
  <si>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</si>
  <si>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</si>
  <si>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</si>
  <si>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</si>
  <si>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</si>
  <si>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</si>
  <si>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</si>
  <si>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</si>
  <si>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</si>
  <si>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</si>
  <si>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</si>
  <si>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</si>
  <si>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</si>
  <si>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</si>
  <si>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</si>
  <si>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</si>
  <si>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</si>
  <si>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</si>
  <si>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</si>
  <si>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</si>
  <si>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</si>
  <si>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</si>
  <si>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</si>
  <si>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</si>
  <si>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</si>
  <si>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</si>
  <si>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</si>
  <si>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</si>
  <si>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</si>
  <si>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</si>
  <si>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</si>
  <si>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</si>
  <si>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</si>
  <si>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</si>
  <si>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</si>
  <si>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</si>
  <si>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</si>
  <si>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</si>
  <si>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</si>
  <si>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</si>
  <si>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</si>
  <si>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</si>
  <si>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</si>
  <si>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</si>
  <si>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</si>
  <si>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</si>
  <si>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</si>
  <si>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</si>
  <si>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</si>
  <si>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</si>
  <si>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</si>
  <si>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</si>
  <si>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</si>
  <si>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</si>
  <si>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</si>
  <si>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</si>
  <si>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</si>
  <si>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</si>
  <si>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</si>
  <si>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</si>
  <si>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</si>
  <si>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</si>
  <si>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</si>
  <si>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</si>
  <si>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</si>
  <si>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</si>
  <si>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</si>
  <si>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</si>
  <si>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</si>
  <si>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</si>
  <si>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</si>
  <si>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</si>
  <si>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</si>
  <si>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</si>
  <si>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</si>
  <si>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</si>
  <si>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</si>
  <si>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</si>
  <si>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</si>
  <si>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</si>
  <si>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</si>
  <si>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</si>
  <si>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</si>
  <si>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</si>
  <si>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</si>
  <si>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</si>
  <si>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</si>
  <si>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</si>
  <si>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</si>
  <si>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</si>
  <si>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</si>
  <si>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</si>
  <si>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</si>
  <si>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</si>
  <si>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</si>
  <si>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</si>
  <si>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</si>
  <si>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</si>
  <si>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</si>
  <si>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</si>
  <si>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</si>
  <si>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</si>
  <si>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</si>
  <si>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</si>
  <si>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</si>
  <si>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</si>
  <si>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</si>
  <si>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</si>
  <si>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</si>
  <si>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</si>
  <si>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</si>
  <si>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</si>
  <si>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</si>
  <si>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</si>
  <si>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</si>
  <si>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</si>
  <si>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</si>
  <si>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</si>
  <si>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</si>
  <si>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</si>
  <si>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</si>
  <si>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</si>
  <si>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</si>
  <si>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</si>
  <si>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</si>
  <si>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</si>
  <si>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</si>
  <si>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</si>
  <si>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</si>
  <si>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</si>
  <si>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</si>
  <si>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</si>
  <si>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</si>
  <si>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</si>
  <si>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</si>
  <si>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</si>
  <si>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</si>
  <si>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</si>
  <si>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</si>
  <si>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</si>
  <si>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</si>
  <si>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</si>
  <si>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</si>
  <si>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</si>
  <si>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</si>
  <si>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</si>
  <si>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</si>
  <si>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</si>
  <si>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</si>
  <si>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</si>
  <si>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</si>
  <si>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</si>
  <si>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</si>
  <si>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</si>
  <si>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</si>
  <si>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</si>
  <si>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</si>
  <si>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</si>
  <si>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</si>
  <si>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</si>
  <si>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</si>
  <si>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</si>
  <si>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</si>
  <si>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</si>
  <si>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</si>
  <si>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</si>
  <si>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</si>
  <si>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</si>
  <si>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</si>
  <si>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</si>
  <si>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</si>
  <si>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</si>
  <si>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</si>
  <si>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</si>
  <si>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</si>
  <si>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</si>
  <si>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</si>
  <si>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</si>
  <si>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</si>
  <si>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</si>
  <si>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</si>
  <si>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</si>
  <si>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</si>
  <si>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</si>
  <si>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</si>
  <si>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</si>
  <si>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</si>
  <si>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</si>
  <si>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</si>
  <si>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</si>
  <si>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</si>
  <si>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</si>
  <si>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</si>
  <si>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</si>
  <si>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</si>
  <si>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</si>
  <si>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</si>
  <si>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</si>
  <si>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</si>
  <si>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</si>
  <si>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</si>
  <si>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</si>
  <si>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</si>
  <si>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</si>
  <si>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</si>
  <si>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</si>
  <si>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</si>
  <si>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</si>
  <si>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</si>
  <si>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</si>
  <si>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</si>
  <si>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</si>
  <si>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</si>
  <si>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</si>
  <si>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</si>
  <si>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</si>
  <si>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</si>
  <si>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</si>
  <si>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</si>
  <si>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</si>
  <si>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</si>
  <si>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</si>
  <si>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</si>
  <si>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</si>
  <si>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</si>
  <si>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</si>
  <si>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</si>
  <si>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</si>
  <si>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</si>
  <si>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</si>
  <si>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</si>
  <si>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</si>
  <si>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</si>
  <si>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</si>
  <si>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</si>
  <si>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</si>
  <si>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</si>
  <si>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</si>
  <si>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</si>
  <si>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</si>
  <si>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</si>
  <si>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</si>
  <si>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</si>
  <si>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</si>
  <si>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</si>
  <si>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</si>
  <si>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</si>
  <si>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</si>
  <si>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</si>
  <si>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</si>
  <si>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</si>
  <si>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</si>
  <si>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</si>
  <si>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</si>
  <si>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</si>
  <si>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</si>
  <si>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</si>
  <si>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</si>
  <si>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</si>
  <si>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</si>
  <si>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</si>
  <si>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</si>
  <si>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</si>
  <si>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</si>
  <si>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</si>
  <si>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</si>
  <si>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</si>
  <si>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</si>
  <si>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</si>
  <si>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</si>
  <si>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</si>
  <si>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</si>
  <si>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</si>
  <si>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</si>
  <si>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</si>
  <si>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</si>
  <si>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</si>
  <si>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</si>
  <si>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</si>
  <si>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</si>
  <si>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</si>
  <si>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</si>
  <si>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</si>
  <si>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</si>
  <si>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</si>
  <si>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</si>
  <si>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</si>
  <si>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</si>
  <si>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</si>
  <si>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</si>
  <si>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</si>
  <si>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</si>
  <si>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</si>
  <si>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</si>
  <si>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</si>
  <si>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</si>
  <si>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</si>
  <si>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</si>
  <si>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</si>
  <si>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</si>
  <si>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</si>
  <si>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</si>
  <si>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</si>
  <si>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</si>
  <si>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</si>
  <si>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</si>
  <si>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</si>
  <si>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</si>
  <si>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</si>
  <si>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</si>
  <si>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</si>
  <si>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</si>
  <si>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</si>
  <si>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</si>
  <si>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</si>
  <si>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</si>
  <si>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</si>
  <si>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</si>
  <si>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</si>
  <si>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</si>
  <si>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</si>
  <si>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</si>
  <si>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</si>
  <si>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</si>
  <si>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</si>
  <si>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</si>
  <si>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</si>
  <si>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</si>
  <si>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</si>
  <si>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</si>
  <si>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</si>
  <si>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</si>
  <si>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</si>
  <si>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</si>
  <si>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</si>
  <si>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</si>
  <si>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</si>
  <si>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</si>
  <si>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СПРАВКА ОБ ИСПОЛНЕНИИ КОНСОЛИДИРОВАННОГО БЮДЖЕТА МАМСКО-ЧУЙСКОГО РАЙОНА ЗА август 2021 ГОДА 
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</si>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</sst>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opLeftCell="A142" workbookViewId="0">
      <selection activeCell="A123" sqref="A123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7" t="s">
        <v>461</v>
      </c>
      <c r="C1" s="118"/>
      <c r="D1" s="118"/>
      <c r="E1" s="118"/>
      <c r="F1" s="118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8"/>
      <c r="C2" s="118"/>
      <c r="D2" s="118"/>
      <c r="E2" s="118"/>
      <c r="F2" s="118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8"/>
      <c r="C3" s="118"/>
      <c r="D3" s="118"/>
      <c r="E3" s="118"/>
      <c r="F3" s="118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19" t="s">
        <v>0</v>
      </c>
      <c r="B6" s="119" t="s">
        <v>1</v>
      </c>
      <c r="C6" s="119" t="s">
        <v>2</v>
      </c>
      <c r="D6" s="121" t="s">
        <v>3</v>
      </c>
      <c r="E6" s="116"/>
      <c r="F6" s="116"/>
      <c r="G6" s="116" t="s">
        <v>302</v>
      </c>
      <c r="H6" s="116"/>
      <c r="I6" s="116"/>
      <c r="J6" s="114" t="s">
        <v>316</v>
      </c>
      <c r="K6" s="114" t="s">
        <v>317</v>
      </c>
      <c r="L6" s="114" t="s">
        <v>318</v>
      </c>
      <c r="M6" s="5"/>
    </row>
    <row r="7" spans="1:13" ht="140.44999999999999" customHeight="1" x14ac:dyDescent="0.25">
      <c r="A7" s="120"/>
      <c r="B7" s="120"/>
      <c r="C7" s="120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5"/>
      <c r="K7" s="115"/>
      <c r="L7" s="115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D11+D112</f>
        <v>566397504.97000003</v>
      </c>
      <c r="E9" s="53">
        <f t="shared" si="0"/>
        <v>441799296</v>
      </c>
      <c r="F9" s="53">
        <f t="shared" si="0"/>
        <v>142618008.97</v>
      </c>
      <c r="G9" s="53">
        <f t="shared" si="0"/>
        <v>382367847.78999996</v>
      </c>
      <c r="H9" s="53">
        <f t="shared" si="0"/>
        <v>319899862.57999998</v>
      </c>
      <c r="I9" s="53">
        <f t="shared" si="0"/>
        <v>72626924.200000003</v>
      </c>
      <c r="J9" s="53">
        <f>G9/D9*100</f>
        <v>67.508745083587996</v>
      </c>
      <c r="K9" s="53">
        <f>H9/E9*100</f>
        <v>72.408413837762197</v>
      </c>
      <c r="L9" s="53">
        <f>I9/F9*100</f>
        <v>50.924090670258359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25" t="s">
        <v>23</v>
      </c>
      <c r="B11" s="47" t="s">
        <v>19</v>
      </c>
      <c r="C11" s="48" t="s">
        <v>24</v>
      </c>
      <c r="D11" s="53">
        <f t="shared" ref="D11:D76" si="1">E11+F11</f>
        <v>88179300</v>
      </c>
      <c r="E11" s="53">
        <f>E12+E18+E24+E36+E44+E50+E60+E66+E71+E76+E105</f>
        <v>69725500</v>
      </c>
      <c r="F11" s="53">
        <f>F12+F18+F24+F36+F44+F50+F60+F66+F71+F76+F105</f>
        <v>18453800</v>
      </c>
      <c r="G11" s="53">
        <f t="shared" ref="G11:G99" si="2">H11+I11</f>
        <v>48126749.020000011</v>
      </c>
      <c r="H11" s="53">
        <f>H12+H18+H24+H36+H44+H50+H60+H66+H71+H76+H105</f>
        <v>36948034.390000008</v>
      </c>
      <c r="I11" s="53">
        <f>I12+I18+I24+I36+I44+I50+I60+I66+I71+I76+I105</f>
        <v>11178714.629999999</v>
      </c>
      <c r="J11" s="53">
        <f t="shared" ref="J11:L46" si="3">G11/D11*100</f>
        <v>54.578284268530155</v>
      </c>
      <c r="K11" s="53">
        <f t="shared" ref="K11:L46" si="4">H11/E11*100</f>
        <v>52.990705538146031</v>
      </c>
      <c r="L11" s="53">
        <f t="shared" ref="L11:L46" si="5">I11/F11*100</f>
        <v>60.57676267218676</v>
      </c>
      <c r="M11" s="7"/>
    </row>
    <row r="12" spans="1:13" ht="15.75" x14ac:dyDescent="0.25">
      <c r="A12" s="125" t="s">
        <v>25</v>
      </c>
      <c r="B12" s="47" t="s">
        <v>19</v>
      </c>
      <c r="C12" s="48" t="s">
        <v>26</v>
      </c>
      <c r="D12" s="49">
        <f t="shared" si="1"/>
        <v>61360000</v>
      </c>
      <c r="E12" s="49">
        <f>E13</f>
        <v>48000000</v>
      </c>
      <c r="F12" s="49">
        <f>F13</f>
        <v>13360000</v>
      </c>
      <c r="G12" s="53">
        <f t="shared" si="2"/>
        <v>31155028.760000002</v>
      </c>
      <c r="H12" s="49">
        <f>H13</f>
        <v>23619630.300000001</v>
      </c>
      <c r="I12" s="49">
        <f>I13</f>
        <v>7535398.46</v>
      </c>
      <c r="J12" s="53">
        <f t="shared" si="3"/>
        <v>50.774166818774447</v>
      </c>
      <c r="K12" s="53">
        <f t="shared" si="4"/>
        <v>49.207563125</v>
      </c>
      <c r="L12" s="53">
        <f t="shared" si="5"/>
        <v>56.402683083832336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61360000</v>
      </c>
      <c r="E13" s="26">
        <f t="shared" ref="E13:I13" si="6">SUM(E14:E17)</f>
        <v>48000000</v>
      </c>
      <c r="F13" s="26">
        <f t="shared" si="6"/>
        <v>13360000</v>
      </c>
      <c r="G13" s="20">
        <f t="shared" si="2"/>
        <v>31155028.760000002</v>
      </c>
      <c r="H13" s="26">
        <f t="shared" si="6"/>
        <v>23619630.300000001</v>
      </c>
      <c r="I13" s="26">
        <f t="shared" si="6"/>
        <v>7535398.46</v>
      </c>
      <c r="J13" s="20">
        <f t="shared" si="3"/>
        <v>50.774166818774447</v>
      </c>
      <c r="K13" s="20">
        <f t="shared" si="4"/>
        <v>49.207563125</v>
      </c>
      <c r="L13" s="20">
        <f t="shared" si="5"/>
        <v>56.402683083832336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60118000</v>
      </c>
      <c r="E14" s="26">
        <v>46818000</v>
      </c>
      <c r="F14" s="26">
        <v>13300000</v>
      </c>
      <c r="G14" s="20">
        <f t="shared" si="2"/>
        <v>31008459.84</v>
      </c>
      <c r="H14" s="26">
        <v>23491312.48</v>
      </c>
      <c r="I14" s="26">
        <v>7517147.3600000003</v>
      </c>
      <c r="J14" s="20">
        <f t="shared" si="3"/>
        <v>51.579327056788316</v>
      </c>
      <c r="K14" s="20">
        <f t="shared" si="4"/>
        <v>50.175813746849506</v>
      </c>
      <c r="L14" s="20">
        <f t="shared" si="5"/>
        <v>56.519904962406017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55000</v>
      </c>
      <c r="E15" s="26">
        <v>5000</v>
      </c>
      <c r="F15" s="26">
        <v>50000</v>
      </c>
      <c r="G15" s="20">
        <f t="shared" si="2"/>
        <v>27991.43</v>
      </c>
      <c r="H15" s="26">
        <v>21205.63</v>
      </c>
      <c r="I15" s="26">
        <v>6785.8</v>
      </c>
      <c r="J15" s="20">
        <f t="shared" si="3"/>
        <v>50.893509090909092</v>
      </c>
      <c r="K15" s="20">
        <f t="shared" si="4"/>
        <v>424.11260000000004</v>
      </c>
      <c r="L15" s="20">
        <f t="shared" si="5"/>
        <v>13.5716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37000</v>
      </c>
      <c r="E16" s="26">
        <v>27000</v>
      </c>
      <c r="F16" s="26">
        <v>10000</v>
      </c>
      <c r="G16" s="20">
        <f t="shared" si="2"/>
        <v>13383.970000000001</v>
      </c>
      <c r="H16" s="26">
        <v>10139.370000000001</v>
      </c>
      <c r="I16" s="26">
        <v>3244.6</v>
      </c>
      <c r="J16" s="20">
        <f t="shared" si="3"/>
        <v>36.172891891891894</v>
      </c>
      <c r="K16" s="20">
        <f t="shared" si="4"/>
        <v>37.553222222222225</v>
      </c>
      <c r="L16" s="20">
        <f t="shared" si="5"/>
        <v>32.445999999999998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1150000</v>
      </c>
      <c r="E17" s="26">
        <v>1150000</v>
      </c>
      <c r="F17" s="26">
        <v>0</v>
      </c>
      <c r="G17" s="20">
        <f t="shared" si="2"/>
        <v>105193.52</v>
      </c>
      <c r="H17" s="26">
        <v>96972.82</v>
      </c>
      <c r="I17" s="26">
        <v>8220.7000000000007</v>
      </c>
      <c r="J17" s="20">
        <f t="shared" si="3"/>
        <v>9.1472626086956534</v>
      </c>
      <c r="K17" s="20">
        <f t="shared" si="4"/>
        <v>8.4324191304347824</v>
      </c>
      <c r="L17" s="20" t="e">
        <f t="shared" si="5"/>
        <v>#DIV/0!</v>
      </c>
      <c r="M17" s="7"/>
    </row>
    <row r="18" spans="1:13" ht="63" x14ac:dyDescent="0.25">
      <c r="A18" s="113" t="s">
        <v>37</v>
      </c>
      <c r="B18" s="47" t="s">
        <v>19</v>
      </c>
      <c r="C18" s="48" t="s">
        <v>38</v>
      </c>
      <c r="D18" s="49">
        <f t="shared" si="1"/>
        <v>2521050</v>
      </c>
      <c r="E18" s="49">
        <f>E19</f>
        <v>0</v>
      </c>
      <c r="F18" s="49">
        <f>F19</f>
        <v>2521050</v>
      </c>
      <c r="G18" s="53">
        <f t="shared" si="2"/>
        <v>1624505.98</v>
      </c>
      <c r="H18" s="49">
        <f>H19</f>
        <v>0</v>
      </c>
      <c r="I18" s="49">
        <f>I19</f>
        <v>1624505.98</v>
      </c>
      <c r="J18" s="53">
        <f t="shared" si="3"/>
        <v>64.437673985045919</v>
      </c>
      <c r="K18" s="53" t="e">
        <f t="shared" si="4"/>
        <v>#DIV/0!</v>
      </c>
      <c r="L18" s="53">
        <f t="shared" si="5"/>
        <v>64.437673985045919</v>
      </c>
      <c r="M18" s="7"/>
    </row>
    <row r="19" spans="1:13" ht="47.25" x14ac:dyDescent="0.25">
      <c r="A19" s="111" t="s">
        <v>39</v>
      </c>
      <c r="B19" s="24" t="s">
        <v>19</v>
      </c>
      <c r="C19" s="25" t="s">
        <v>40</v>
      </c>
      <c r="D19" s="26">
        <f t="shared" si="1"/>
        <v>2521050</v>
      </c>
      <c r="E19" s="26">
        <f>SUM(E20:E23)</f>
        <v>0</v>
      </c>
      <c r="F19" s="26">
        <f>SUM(F20:F23)</f>
        <v>2521050</v>
      </c>
      <c r="G19" s="20">
        <f t="shared" si="2"/>
        <v>1624505.98</v>
      </c>
      <c r="H19" s="26">
        <f>SUM(H20:H23)</f>
        <v>0</v>
      </c>
      <c r="I19" s="26">
        <f>SUM(I20:I23)</f>
        <v>1624505.98</v>
      </c>
      <c r="J19" s="20">
        <f t="shared" si="3"/>
        <v>64.437673985045919</v>
      </c>
      <c r="K19" s="20" t="e">
        <f t="shared" si="4"/>
        <v>#DIV/0!</v>
      </c>
      <c r="L19" s="20">
        <f t="shared" si="5"/>
        <v>64.437673985045919</v>
      </c>
      <c r="M19" s="7"/>
    </row>
    <row r="20" spans="1:13" ht="126" x14ac:dyDescent="0.25">
      <c r="A20" s="111" t="s">
        <v>41</v>
      </c>
      <c r="B20" s="24" t="s">
        <v>19</v>
      </c>
      <c r="C20" s="25" t="s">
        <v>42</v>
      </c>
      <c r="D20" s="26">
        <f t="shared" si="1"/>
        <v>1321050</v>
      </c>
      <c r="E20" s="26"/>
      <c r="F20" s="26">
        <v>1321050</v>
      </c>
      <c r="G20" s="20">
        <f t="shared" si="2"/>
        <v>734194.65</v>
      </c>
      <c r="H20" s="26"/>
      <c r="I20" s="26">
        <v>734194.65</v>
      </c>
      <c r="J20" s="20">
        <f t="shared" si="3"/>
        <v>55.576598160554106</v>
      </c>
      <c r="K20" s="20" t="e">
        <f t="shared" si="4"/>
        <v>#DIV/0!</v>
      </c>
      <c r="L20" s="20">
        <f t="shared" si="5"/>
        <v>55.576598160554106</v>
      </c>
      <c r="M20" s="7"/>
    </row>
    <row r="21" spans="1:13" ht="157.5" x14ac:dyDescent="0.25">
      <c r="A21" s="111" t="s">
        <v>43</v>
      </c>
      <c r="B21" s="24" t="s">
        <v>19</v>
      </c>
      <c r="C21" s="25" t="s">
        <v>44</v>
      </c>
      <c r="D21" s="26">
        <f t="shared" si="1"/>
        <v>300000</v>
      </c>
      <c r="E21" s="26"/>
      <c r="F21" s="26">
        <v>300000</v>
      </c>
      <c r="G21" s="20">
        <f t="shared" si="2"/>
        <v>5470.18</v>
      </c>
      <c r="H21" s="26"/>
      <c r="I21" s="26">
        <v>5470.18</v>
      </c>
      <c r="J21" s="20">
        <f t="shared" si="3"/>
        <v>1.8233933333333334</v>
      </c>
      <c r="K21" s="20" t="e">
        <f t="shared" si="4"/>
        <v>#DIV/0!</v>
      </c>
      <c r="L21" s="20">
        <f t="shared" si="5"/>
        <v>1.8233933333333334</v>
      </c>
      <c r="M21" s="7"/>
    </row>
    <row r="22" spans="1:13" ht="126" x14ac:dyDescent="0.25">
      <c r="A22" s="111" t="s">
        <v>45</v>
      </c>
      <c r="B22" s="24" t="s">
        <v>19</v>
      </c>
      <c r="C22" s="25" t="s">
        <v>46</v>
      </c>
      <c r="D22" s="26">
        <f t="shared" si="1"/>
        <v>1000000</v>
      </c>
      <c r="E22" s="26"/>
      <c r="F22" s="26">
        <v>1000000</v>
      </c>
      <c r="G22" s="20">
        <f t="shared" si="2"/>
        <v>1018973.19</v>
      </c>
      <c r="H22" s="26"/>
      <c r="I22" s="26">
        <v>1018973.19</v>
      </c>
      <c r="J22" s="20">
        <f t="shared" si="3"/>
        <v>101.89731899999998</v>
      </c>
      <c r="K22" s="20" t="e">
        <f t="shared" si="4"/>
        <v>#DIV/0!</v>
      </c>
      <c r="L22" s="20">
        <f t="shared" si="5"/>
        <v>101.89731899999998</v>
      </c>
      <c r="M22" s="7"/>
    </row>
    <row r="23" spans="1:13" ht="126" x14ac:dyDescent="0.25">
      <c r="A23" s="111" t="s">
        <v>47</v>
      </c>
      <c r="B23" s="24" t="s">
        <v>19</v>
      </c>
      <c r="C23" s="25" t="s">
        <v>48</v>
      </c>
      <c r="D23" s="26">
        <f t="shared" si="1"/>
        <v>-100000</v>
      </c>
      <c r="E23" s="26"/>
      <c r="F23" s="26">
        <v>-100000</v>
      </c>
      <c r="G23" s="20">
        <f t="shared" si="2"/>
        <v>-134132.04</v>
      </c>
      <c r="H23" s="26">
        <v>0</v>
      </c>
      <c r="I23" s="26">
        <v>-134132.04</v>
      </c>
      <c r="J23" s="20">
        <f t="shared" si="3"/>
        <v>134.13204000000002</v>
      </c>
      <c r="K23" s="20" t="e">
        <f t="shared" si="4"/>
        <v>#DIV/0!</v>
      </c>
      <c r="L23" s="20">
        <f t="shared" si="5"/>
        <v>134.13204000000002</v>
      </c>
      <c r="M23" s="7"/>
    </row>
    <row r="24" spans="1:13" ht="31.5" x14ac:dyDescent="0.25">
      <c r="A24" s="113" t="s">
        <v>49</v>
      </c>
      <c r="B24" s="47" t="s">
        <v>19</v>
      </c>
      <c r="C24" s="48" t="s">
        <v>50</v>
      </c>
      <c r="D24" s="49">
        <f t="shared" si="1"/>
        <v>3268000</v>
      </c>
      <c r="E24" s="49">
        <f>E25+E31+E34</f>
        <v>3268000</v>
      </c>
      <c r="F24" s="49">
        <f>F25+F31+F34</f>
        <v>0</v>
      </c>
      <c r="G24" s="53">
        <f t="shared" si="2"/>
        <v>2255721.34</v>
      </c>
      <c r="H24" s="49">
        <f>H25+H31+H34</f>
        <v>2255721.34</v>
      </c>
      <c r="I24" s="49">
        <f>I25+I31+I34</f>
        <v>0</v>
      </c>
      <c r="J24" s="53">
        <f t="shared" si="3"/>
        <v>69.024520807833539</v>
      </c>
      <c r="K24" s="53">
        <f t="shared" si="4"/>
        <v>69.024520807833539</v>
      </c>
      <c r="L24" s="53" t="e">
        <f t="shared" si="5"/>
        <v>#DIV/0!</v>
      </c>
      <c r="M24" s="7"/>
    </row>
    <row r="25" spans="1:13" ht="47.25" x14ac:dyDescent="0.25">
      <c r="A25" s="111" t="s">
        <v>312</v>
      </c>
      <c r="B25" s="24" t="s">
        <v>19</v>
      </c>
      <c r="C25" s="25" t="s">
        <v>313</v>
      </c>
      <c r="D25" s="26">
        <f t="shared" si="1"/>
        <v>1848000</v>
      </c>
      <c r="E25" s="26">
        <f>SUM(E26:E30)</f>
        <v>1848000</v>
      </c>
      <c r="F25" s="26">
        <f>SUM(F26:F30)</f>
        <v>0</v>
      </c>
      <c r="G25" s="20">
        <f t="shared" si="2"/>
        <v>1439952.81</v>
      </c>
      <c r="H25" s="26">
        <f>SUM(H26:H30)</f>
        <v>1439952.81</v>
      </c>
      <c r="I25" s="26">
        <v>0</v>
      </c>
      <c r="J25" s="20">
        <f t="shared" si="3"/>
        <v>77.919524350649354</v>
      </c>
      <c r="K25" s="20">
        <f t="shared" si="4"/>
        <v>77.919524350649354</v>
      </c>
      <c r="L25" s="20" t="e">
        <f t="shared" si="5"/>
        <v>#DIV/0!</v>
      </c>
      <c r="M25" s="7"/>
    </row>
    <row r="26" spans="1:13" ht="63" x14ac:dyDescent="0.25">
      <c r="A26" s="111" t="s">
        <v>307</v>
      </c>
      <c r="B26" s="24" t="s">
        <v>19</v>
      </c>
      <c r="C26" s="25" t="s">
        <v>308</v>
      </c>
      <c r="D26" s="26">
        <f t="shared" si="1"/>
        <v>913000</v>
      </c>
      <c r="E26" s="26">
        <v>913000</v>
      </c>
      <c r="F26" s="26">
        <v>0</v>
      </c>
      <c r="G26" s="20">
        <f t="shared" si="2"/>
        <v>865920.04</v>
      </c>
      <c r="H26" s="26">
        <v>865920.04</v>
      </c>
      <c r="I26" s="26">
        <v>0</v>
      </c>
      <c r="J26" s="20">
        <f t="shared" si="3"/>
        <v>94.843377875136909</v>
      </c>
      <c r="K26" s="20">
        <f t="shared" si="4"/>
        <v>94.843377875136909</v>
      </c>
      <c r="L26" s="20" t="e">
        <f t="shared" si="5"/>
        <v>#DIV/0!</v>
      </c>
      <c r="M26" s="7"/>
    </row>
    <row r="27" spans="1:13" ht="63" x14ac:dyDescent="0.25">
      <c r="A27" s="111" t="s">
        <v>343</v>
      </c>
      <c r="B27" s="24" t="s">
        <v>19</v>
      </c>
      <c r="C27" s="25" t="s">
        <v>344</v>
      </c>
      <c r="D27" s="26">
        <f t="shared" si="1"/>
        <v>0</v>
      </c>
      <c r="E27" s="26"/>
      <c r="F27" s="26"/>
      <c r="G27" s="20">
        <f t="shared" si="2"/>
        <v>0</v>
      </c>
      <c r="H27" s="26"/>
      <c r="I27" s="26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1" t="s">
        <v>309</v>
      </c>
      <c r="B28" s="24" t="s">
        <v>19</v>
      </c>
      <c r="C28" s="25" t="s">
        <v>345</v>
      </c>
      <c r="D28" s="26">
        <f t="shared" si="1"/>
        <v>935000</v>
      </c>
      <c r="E28" s="26">
        <v>935000</v>
      </c>
      <c r="F28" s="26">
        <v>0</v>
      </c>
      <c r="G28" s="20">
        <f t="shared" si="2"/>
        <v>574032.77</v>
      </c>
      <c r="H28" s="26">
        <v>574032.77</v>
      </c>
      <c r="I28" s="26">
        <v>0</v>
      </c>
      <c r="J28" s="20">
        <f t="shared" si="3"/>
        <v>61.393879144385032</v>
      </c>
      <c r="K28" s="20">
        <f t="shared" si="4"/>
        <v>61.393879144385032</v>
      </c>
      <c r="L28" s="20" t="e">
        <f t="shared" si="5"/>
        <v>#DIV/0!</v>
      </c>
      <c r="M28" s="7"/>
    </row>
    <row r="29" spans="1:13" ht="78.75" x14ac:dyDescent="0.25">
      <c r="A29" s="111" t="s">
        <v>336</v>
      </c>
      <c r="B29" s="24" t="s">
        <v>19</v>
      </c>
      <c r="C29" s="25" t="s">
        <v>337</v>
      </c>
      <c r="D29" s="26">
        <f t="shared" si="1"/>
        <v>0</v>
      </c>
      <c r="E29" s="26">
        <v>0</v>
      </c>
      <c r="F29" s="26">
        <v>0</v>
      </c>
      <c r="G29" s="20">
        <f t="shared" si="2"/>
        <v>0</v>
      </c>
      <c r="H29" s="26">
        <v>0</v>
      </c>
      <c r="I29" s="26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1" t="s">
        <v>310</v>
      </c>
      <c r="B30" s="24" t="s">
        <v>19</v>
      </c>
      <c r="C30" s="25" t="s">
        <v>311</v>
      </c>
      <c r="D30" s="26">
        <f t="shared" si="1"/>
        <v>0</v>
      </c>
      <c r="E30" s="26"/>
      <c r="F30" s="26">
        <v>0</v>
      </c>
      <c r="G30" s="20">
        <f t="shared" si="2"/>
        <v>0</v>
      </c>
      <c r="H30" s="26"/>
      <c r="I30" s="26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1" t="s">
        <v>51</v>
      </c>
      <c r="B31" s="24" t="s">
        <v>19</v>
      </c>
      <c r="C31" s="25" t="s">
        <v>52</v>
      </c>
      <c r="D31" s="26">
        <f t="shared" si="1"/>
        <v>460000</v>
      </c>
      <c r="E31" s="26">
        <f>E32+E33</f>
        <v>460000</v>
      </c>
      <c r="F31" s="26">
        <f>F32+F33</f>
        <v>0</v>
      </c>
      <c r="G31" s="20">
        <f t="shared" si="2"/>
        <v>260317.84</v>
      </c>
      <c r="H31" s="26">
        <f>H32+H33</f>
        <v>260317.84</v>
      </c>
      <c r="I31" s="26">
        <f>I32+I33</f>
        <v>0</v>
      </c>
      <c r="J31" s="20">
        <f t="shared" si="3"/>
        <v>56.590834782608688</v>
      </c>
      <c r="K31" s="20">
        <f t="shared" si="4"/>
        <v>56.590834782608688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53</v>
      </c>
      <c r="D32" s="26">
        <f t="shared" si="1"/>
        <v>460000</v>
      </c>
      <c r="E32" s="26">
        <v>460000</v>
      </c>
      <c r="F32" s="26">
        <v>0</v>
      </c>
      <c r="G32" s="20">
        <f t="shared" si="2"/>
        <v>260317.84</v>
      </c>
      <c r="H32" s="26">
        <v>260317.84</v>
      </c>
      <c r="I32" s="26">
        <v>0</v>
      </c>
      <c r="J32" s="20">
        <f t="shared" si="3"/>
        <v>56.590834782608688</v>
      </c>
      <c r="K32" s="20">
        <f t="shared" si="4"/>
        <v>56.590834782608688</v>
      </c>
      <c r="L32" s="20" t="e">
        <f t="shared" si="5"/>
        <v>#DIV/0!</v>
      </c>
      <c r="M32" s="7"/>
    </row>
    <row r="33" spans="1:13" ht="63" x14ac:dyDescent="0.25">
      <c r="A33" s="111" t="s">
        <v>54</v>
      </c>
      <c r="B33" s="24" t="s">
        <v>19</v>
      </c>
      <c r="C33" s="25" t="s">
        <v>55</v>
      </c>
      <c r="D33" s="26">
        <f t="shared" si="1"/>
        <v>0</v>
      </c>
      <c r="E33" s="26"/>
      <c r="F33" s="26"/>
      <c r="G33" s="20">
        <f t="shared" si="2"/>
        <v>0</v>
      </c>
      <c r="H33" s="26"/>
      <c r="I33" s="26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1" t="str">
        <f>[1]Доходы!A43</f>
        <v xml:space="preserve">  Налог, взимаемый в связи с применением патентной системы налогообложения</v>
      </c>
      <c r="B34" s="24" t="s">
        <v>19</v>
      </c>
      <c r="C34" s="25" t="s">
        <v>351</v>
      </c>
      <c r="D34" s="26">
        <f t="shared" si="1"/>
        <v>960000</v>
      </c>
      <c r="E34" s="26">
        <f>E35</f>
        <v>960000</v>
      </c>
      <c r="F34" s="26">
        <f>F35</f>
        <v>0</v>
      </c>
      <c r="G34" s="20">
        <f t="shared" si="2"/>
        <v>555450.68999999994</v>
      </c>
      <c r="H34" s="26">
        <f>H35</f>
        <v>555450.68999999994</v>
      </c>
      <c r="I34" s="26">
        <f>I35</f>
        <v>0</v>
      </c>
      <c r="J34" s="20"/>
      <c r="K34" s="20"/>
      <c r="L34" s="20"/>
      <c r="M34" s="7"/>
    </row>
    <row r="35" spans="1:13" ht="67.5" customHeight="1" x14ac:dyDescent="0.25">
      <c r="A35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4" t="s">
        <v>19</v>
      </c>
      <c r="C35" s="25" t="s">
        <v>350</v>
      </c>
      <c r="D35" s="26">
        <f>E35+F35</f>
        <v>960000</v>
      </c>
      <c r="E35" s="26">
        <v>960000</v>
      </c>
      <c r="F35" s="26"/>
      <c r="G35" s="20">
        <f>H35+I35</f>
        <v>555450.68999999994</v>
      </c>
      <c r="H35" s="26">
        <v>555450.68999999994</v>
      </c>
      <c r="I35" s="26"/>
      <c r="J35" s="20">
        <f t="shared" si="3"/>
        <v>57.859446874999996</v>
      </c>
      <c r="K35" s="20"/>
      <c r="L35" s="20"/>
      <c r="M35" s="7"/>
    </row>
    <row r="36" spans="1:13" ht="15.75" x14ac:dyDescent="0.25">
      <c r="A36" s="112" t="s">
        <v>56</v>
      </c>
      <c r="B36" s="47" t="s">
        <v>19</v>
      </c>
      <c r="C36" s="48" t="s">
        <v>57</v>
      </c>
      <c r="D36" s="49">
        <f t="shared" si="1"/>
        <v>1199000</v>
      </c>
      <c r="E36" s="49">
        <f>E37+E40</f>
        <v>0</v>
      </c>
      <c r="F36" s="49">
        <f>F37+F40</f>
        <v>1199000</v>
      </c>
      <c r="G36" s="53">
        <f t="shared" si="2"/>
        <v>559853.13000000012</v>
      </c>
      <c r="H36" s="49">
        <f>H37+H40</f>
        <v>108.53</v>
      </c>
      <c r="I36" s="49">
        <f>I37+I40</f>
        <v>559744.60000000009</v>
      </c>
      <c r="J36" s="53">
        <f t="shared" si="3"/>
        <v>46.693338615512936</v>
      </c>
      <c r="K36" s="53" t="e">
        <f t="shared" si="4"/>
        <v>#DIV/0!</v>
      </c>
      <c r="L36" s="53">
        <f t="shared" si="5"/>
        <v>46.684286905754803</v>
      </c>
      <c r="M36" s="7"/>
    </row>
    <row r="37" spans="1:13" ht="15.75" x14ac:dyDescent="0.25">
      <c r="A37" s="124" t="s">
        <v>58</v>
      </c>
      <c r="B37" s="24" t="s">
        <v>19</v>
      </c>
      <c r="C37" s="25" t="s">
        <v>59</v>
      </c>
      <c r="D37" s="26">
        <f t="shared" si="1"/>
        <v>400000</v>
      </c>
      <c r="E37" s="26">
        <f>E39+E38</f>
        <v>0</v>
      </c>
      <c r="F37" s="26">
        <f>F39</f>
        <v>400000</v>
      </c>
      <c r="G37" s="53">
        <f t="shared" si="2"/>
        <v>200255.1</v>
      </c>
      <c r="H37" s="26">
        <f>H39+H38</f>
        <v>49.53</v>
      </c>
      <c r="I37" s="26">
        <f>I39</f>
        <v>200205.57</v>
      </c>
      <c r="J37" s="20">
        <f t="shared" si="3"/>
        <v>50.063775</v>
      </c>
      <c r="K37" s="20" t="e">
        <f t="shared" si="4"/>
        <v>#DIV/0!</v>
      </c>
      <c r="L37" s="20">
        <f t="shared" si="5"/>
        <v>50.051392500000006</v>
      </c>
      <c r="M37" s="7"/>
    </row>
    <row r="38" spans="1:13" ht="78.75" x14ac:dyDescent="0.25">
      <c r="A38" s="124" t="s">
        <v>451</v>
      </c>
      <c r="B38" s="24"/>
      <c r="C38" s="25" t="s">
        <v>449</v>
      </c>
      <c r="D38" s="26">
        <f>E38+F38</f>
        <v>0</v>
      </c>
      <c r="E38" s="26"/>
      <c r="F38" s="26"/>
      <c r="G38" s="53">
        <f>H38+I38</f>
        <v>49.53</v>
      </c>
      <c r="H38" s="26">
        <v>49.53</v>
      </c>
      <c r="I38" s="26"/>
      <c r="J38" s="20" t="e">
        <f t="shared" si="3"/>
        <v>#DIV/0!</v>
      </c>
      <c r="K38" s="20"/>
      <c r="L38" s="20"/>
      <c r="M38" s="7"/>
    </row>
    <row r="39" spans="1:13" ht="78.75" x14ac:dyDescent="0.25">
      <c r="A39" s="124" t="s">
        <v>60</v>
      </c>
      <c r="B39" s="24" t="s">
        <v>19</v>
      </c>
      <c r="C39" s="25" t="s">
        <v>450</v>
      </c>
      <c r="D39" s="26">
        <f t="shared" si="1"/>
        <v>400000</v>
      </c>
      <c r="E39" s="26"/>
      <c r="F39" s="26">
        <v>400000</v>
      </c>
      <c r="G39" s="20">
        <f t="shared" si="2"/>
        <v>200205.57</v>
      </c>
      <c r="H39" s="26"/>
      <c r="I39" s="26">
        <v>200205.57</v>
      </c>
      <c r="J39" s="20">
        <f t="shared" si="3"/>
        <v>50.051392500000006</v>
      </c>
      <c r="K39" s="20" t="e">
        <f t="shared" si="4"/>
        <v>#DIV/0!</v>
      </c>
      <c r="L39" s="20">
        <f t="shared" si="5"/>
        <v>50.051392500000006</v>
      </c>
      <c r="M39" s="7"/>
    </row>
    <row r="40" spans="1:13" ht="15.75" x14ac:dyDescent="0.25">
      <c r="A40" s="124" t="s">
        <v>61</v>
      </c>
      <c r="B40" s="24" t="s">
        <v>19</v>
      </c>
      <c r="C40" s="25" t="s">
        <v>62</v>
      </c>
      <c r="D40" s="26">
        <f t="shared" si="1"/>
        <v>799000</v>
      </c>
      <c r="E40" s="26">
        <f>E41+E42+E43</f>
        <v>0</v>
      </c>
      <c r="F40" s="26">
        <f>F41+F43</f>
        <v>799000</v>
      </c>
      <c r="G40" s="20">
        <f t="shared" si="2"/>
        <v>359598.03</v>
      </c>
      <c r="H40" s="26">
        <f>H41+H42+H43</f>
        <v>59</v>
      </c>
      <c r="I40" s="26">
        <f>I41+I43</f>
        <v>359539.03</v>
      </c>
      <c r="J40" s="20">
        <f t="shared" si="3"/>
        <v>45.006011264080101</v>
      </c>
      <c r="K40" s="20" t="e">
        <f t="shared" si="4"/>
        <v>#DIV/0!</v>
      </c>
      <c r="L40" s="20">
        <f t="shared" si="5"/>
        <v>44.998627033792246</v>
      </c>
      <c r="M40" s="7"/>
    </row>
    <row r="41" spans="1:13" ht="63" x14ac:dyDescent="0.25">
      <c r="A41" s="124" t="s">
        <v>63</v>
      </c>
      <c r="B41" s="24" t="s">
        <v>19</v>
      </c>
      <c r="C41" s="25" t="s">
        <v>340</v>
      </c>
      <c r="D41" s="26">
        <f t="shared" si="1"/>
        <v>669000</v>
      </c>
      <c r="E41" s="26"/>
      <c r="F41" s="26">
        <v>669000</v>
      </c>
      <c r="G41" s="20">
        <f t="shared" si="2"/>
        <v>274479.75</v>
      </c>
      <c r="H41" s="26"/>
      <c r="I41" s="26">
        <v>274479.75</v>
      </c>
      <c r="J41" s="20">
        <f t="shared" si="3"/>
        <v>41.028363228699547</v>
      </c>
      <c r="K41" s="20" t="e">
        <f t="shared" si="4"/>
        <v>#DIV/0!</v>
      </c>
      <c r="L41" s="20">
        <f t="shared" si="5"/>
        <v>41.028363228699547</v>
      </c>
      <c r="M41" s="7"/>
    </row>
    <row r="42" spans="1:13" ht="63.75" customHeight="1" x14ac:dyDescent="0.25">
      <c r="A42" s="124" t="s">
        <v>465</v>
      </c>
      <c r="B42" s="24" t="s">
        <v>19</v>
      </c>
      <c r="C42" s="25" t="s">
        <v>462</v>
      </c>
      <c r="D42" s="26">
        <f t="shared" si="1"/>
        <v>0</v>
      </c>
      <c r="E42" s="26"/>
      <c r="F42" s="26"/>
      <c r="G42" s="20">
        <f t="shared" si="2"/>
        <v>59</v>
      </c>
      <c r="H42" s="26">
        <v>59</v>
      </c>
      <c r="I42" s="26"/>
      <c r="J42" s="20" t="e">
        <f t="shared" si="3"/>
        <v>#DIV/0!</v>
      </c>
      <c r="K42" s="20"/>
      <c r="L42" s="20"/>
      <c r="M42" s="7"/>
    </row>
    <row r="43" spans="1:13" ht="63" x14ac:dyDescent="0.25">
      <c r="A43" s="124" t="s">
        <v>64</v>
      </c>
      <c r="B43" s="24" t="s">
        <v>19</v>
      </c>
      <c r="C43" s="25" t="s">
        <v>339</v>
      </c>
      <c r="D43" s="26">
        <f t="shared" si="1"/>
        <v>130000</v>
      </c>
      <c r="E43" s="26"/>
      <c r="F43" s="26">
        <v>130000</v>
      </c>
      <c r="G43" s="20">
        <f t="shared" si="2"/>
        <v>85059.28</v>
      </c>
      <c r="H43" s="26"/>
      <c r="I43" s="26">
        <v>85059.28</v>
      </c>
      <c r="J43" s="20">
        <f t="shared" si="3"/>
        <v>65.43021538461538</v>
      </c>
      <c r="K43" s="20" t="e">
        <f t="shared" si="4"/>
        <v>#DIV/0!</v>
      </c>
      <c r="L43" s="20">
        <f t="shared" si="5"/>
        <v>65.43021538461538</v>
      </c>
      <c r="M43" s="7"/>
    </row>
    <row r="44" spans="1:13" ht="15.75" x14ac:dyDescent="0.25">
      <c r="A44" s="125" t="s">
        <v>65</v>
      </c>
      <c r="B44" s="47" t="s">
        <v>19</v>
      </c>
      <c r="C44" s="48" t="s">
        <v>66</v>
      </c>
      <c r="D44" s="49">
        <f t="shared" si="1"/>
        <v>1250000</v>
      </c>
      <c r="E44" s="49">
        <f>E45+E47</f>
        <v>1250000</v>
      </c>
      <c r="F44" s="49">
        <f>F45+F47</f>
        <v>0</v>
      </c>
      <c r="G44" s="53">
        <f t="shared" si="2"/>
        <v>1022100.35</v>
      </c>
      <c r="H44" s="49">
        <f>H45+H47</f>
        <v>1022100.35</v>
      </c>
      <c r="I44" s="49">
        <f>I45+I47</f>
        <v>0</v>
      </c>
      <c r="J44" s="53">
        <f t="shared" si="3"/>
        <v>81.768027999999987</v>
      </c>
      <c r="K44" s="53">
        <f t="shared" si="4"/>
        <v>81.768027999999987</v>
      </c>
      <c r="L44" s="53" t="e">
        <f t="shared" si="5"/>
        <v>#DIV/0!</v>
      </c>
      <c r="M44" s="7"/>
    </row>
    <row r="45" spans="1:13" ht="47.25" x14ac:dyDescent="0.25">
      <c r="A45" s="124" t="s">
        <v>67</v>
      </c>
      <c r="B45" s="24" t="s">
        <v>19</v>
      </c>
      <c r="C45" s="25" t="s">
        <v>68</v>
      </c>
      <c r="D45" s="26">
        <f t="shared" si="1"/>
        <v>600000</v>
      </c>
      <c r="E45" s="26">
        <f>E46</f>
        <v>600000</v>
      </c>
      <c r="F45" s="26">
        <f>F46</f>
        <v>0</v>
      </c>
      <c r="G45" s="20">
        <f t="shared" si="2"/>
        <v>372100.35</v>
      </c>
      <c r="H45" s="26">
        <f>H46</f>
        <v>372100.35</v>
      </c>
      <c r="I45" s="26">
        <f>I46</f>
        <v>0</v>
      </c>
      <c r="J45" s="20">
        <f t="shared" si="3"/>
        <v>62.016724999999994</v>
      </c>
      <c r="K45" s="20">
        <f t="shared" si="4"/>
        <v>62.016724999999994</v>
      </c>
      <c r="L45" s="20" t="e">
        <f t="shared" si="5"/>
        <v>#DIV/0!</v>
      </c>
      <c r="M45" s="7"/>
    </row>
    <row r="46" spans="1:13" ht="78.75" x14ac:dyDescent="0.25">
      <c r="A46" s="124" t="s">
        <v>69</v>
      </c>
      <c r="B46" s="24" t="s">
        <v>19</v>
      </c>
      <c r="C46" s="25" t="s">
        <v>70</v>
      </c>
      <c r="D46" s="26">
        <f t="shared" si="1"/>
        <v>600000</v>
      </c>
      <c r="E46" s="26">
        <v>600000</v>
      </c>
      <c r="F46" s="26"/>
      <c r="G46" s="20">
        <f t="shared" si="2"/>
        <v>372100.35</v>
      </c>
      <c r="H46" s="26">
        <v>372100.35</v>
      </c>
      <c r="I46" s="26"/>
      <c r="J46" s="20">
        <f t="shared" si="3"/>
        <v>62.016724999999994</v>
      </c>
      <c r="K46" s="20">
        <f t="shared" si="4"/>
        <v>62.016724999999994</v>
      </c>
      <c r="L46" s="20" t="e">
        <f t="shared" si="5"/>
        <v>#DIV/0!</v>
      </c>
      <c r="M46" s="7"/>
    </row>
    <row r="47" spans="1:13" ht="63" x14ac:dyDescent="0.25">
      <c r="A47" s="124" t="s">
        <v>71</v>
      </c>
      <c r="B47" s="24" t="s">
        <v>19</v>
      </c>
      <c r="C47" s="25" t="s">
        <v>72</v>
      </c>
      <c r="D47" s="26">
        <f t="shared" si="1"/>
        <v>650000</v>
      </c>
      <c r="E47" s="26">
        <f>E48</f>
        <v>650000</v>
      </c>
      <c r="F47" s="26">
        <f>F48</f>
        <v>0</v>
      </c>
      <c r="G47" s="20">
        <f t="shared" si="2"/>
        <v>650000</v>
      </c>
      <c r="H47" s="26">
        <f>H48</f>
        <v>650000</v>
      </c>
      <c r="I47" s="26">
        <f>I48</f>
        <v>0</v>
      </c>
      <c r="J47" s="20">
        <f t="shared" ref="J47:J102" si="7">G47/D47*100</f>
        <v>100</v>
      </c>
      <c r="K47" s="20">
        <f t="shared" ref="K47:K102" si="8">H47/E47*100</f>
        <v>100</v>
      </c>
      <c r="L47" s="20" t="e">
        <f t="shared" ref="L47:L102" si="9">I47/F47*100</f>
        <v>#DIV/0!</v>
      </c>
      <c r="M47" s="7"/>
    </row>
    <row r="48" spans="1:13" ht="110.25" x14ac:dyDescent="0.25">
      <c r="A48" s="124" t="s">
        <v>73</v>
      </c>
      <c r="B48" s="24" t="s">
        <v>19</v>
      </c>
      <c r="C48" s="25" t="s">
        <v>74</v>
      </c>
      <c r="D48" s="26">
        <f t="shared" si="1"/>
        <v>650000</v>
      </c>
      <c r="E48" s="26">
        <f>E49</f>
        <v>650000</v>
      </c>
      <c r="F48" s="26">
        <f>F49</f>
        <v>0</v>
      </c>
      <c r="G48" s="20">
        <f t="shared" si="2"/>
        <v>650000</v>
      </c>
      <c r="H48" s="26">
        <f>H49</f>
        <v>650000</v>
      </c>
      <c r="I48" s="26">
        <f>I49</f>
        <v>0</v>
      </c>
      <c r="J48" s="20">
        <f t="shared" si="7"/>
        <v>100</v>
      </c>
      <c r="K48" s="20">
        <f t="shared" si="8"/>
        <v>100</v>
      </c>
      <c r="L48" s="20" t="e">
        <f t="shared" si="9"/>
        <v>#DIV/0!</v>
      </c>
      <c r="M48" s="7"/>
    </row>
    <row r="49" spans="1:13" ht="126" x14ac:dyDescent="0.25">
      <c r="A49" s="124" t="s">
        <v>75</v>
      </c>
      <c r="B49" s="24" t="s">
        <v>19</v>
      </c>
      <c r="C49" s="25" t="s">
        <v>76</v>
      </c>
      <c r="D49" s="26">
        <f t="shared" si="1"/>
        <v>650000</v>
      </c>
      <c r="E49" s="26">
        <v>650000</v>
      </c>
      <c r="F49" s="26"/>
      <c r="G49" s="20">
        <f t="shared" si="2"/>
        <v>650000</v>
      </c>
      <c r="H49" s="26">
        <v>650000</v>
      </c>
      <c r="I49" s="26"/>
      <c r="J49" s="20">
        <f t="shared" si="7"/>
        <v>100</v>
      </c>
      <c r="K49" s="20">
        <f t="shared" si="8"/>
        <v>100</v>
      </c>
      <c r="L49" s="20" t="e">
        <f t="shared" si="9"/>
        <v>#DIV/0!</v>
      </c>
      <c r="M49" s="7"/>
    </row>
    <row r="50" spans="1:13" ht="78.75" x14ac:dyDescent="0.25">
      <c r="A50" s="125" t="s">
        <v>77</v>
      </c>
      <c r="B50" s="47" t="s">
        <v>19</v>
      </c>
      <c r="C50" s="48" t="s">
        <v>78</v>
      </c>
      <c r="D50" s="49">
        <f t="shared" si="1"/>
        <v>2627450</v>
      </c>
      <c r="E50" s="49">
        <f t="shared" ref="E50:I50" si="10">E51</f>
        <v>1623000</v>
      </c>
      <c r="F50" s="49">
        <f t="shared" si="10"/>
        <v>1004450</v>
      </c>
      <c r="G50" s="53">
        <f t="shared" si="2"/>
        <v>2144694.8499999996</v>
      </c>
      <c r="H50" s="49">
        <f t="shared" si="10"/>
        <v>810098.48</v>
      </c>
      <c r="I50" s="49">
        <f t="shared" si="10"/>
        <v>1334596.3699999999</v>
      </c>
      <c r="J50" s="53">
        <f t="shared" si="7"/>
        <v>81.626476241222463</v>
      </c>
      <c r="K50" s="53">
        <f t="shared" si="8"/>
        <v>49.913646333949472</v>
      </c>
      <c r="L50" s="53">
        <f t="shared" si="9"/>
        <v>132.86837274130119</v>
      </c>
      <c r="M50" s="7"/>
    </row>
    <row r="51" spans="1:13" ht="141.75" x14ac:dyDescent="0.25">
      <c r="A51" s="124" t="s">
        <v>79</v>
      </c>
      <c r="B51" s="24" t="s">
        <v>19</v>
      </c>
      <c r="C51" s="25" t="s">
        <v>80</v>
      </c>
      <c r="D51" s="26">
        <f t="shared" si="1"/>
        <v>2627450</v>
      </c>
      <c r="E51" s="26">
        <f>E52+E56</f>
        <v>1623000</v>
      </c>
      <c r="F51" s="26">
        <f>F52+F56+F55</f>
        <v>1004450</v>
      </c>
      <c r="G51" s="20">
        <f>H51+I51</f>
        <v>2144694.8499999996</v>
      </c>
      <c r="H51" s="26">
        <f>H52+H56+H59</f>
        <v>810098.48</v>
      </c>
      <c r="I51" s="26">
        <f>I52+I56+I55</f>
        <v>1334596.3699999999</v>
      </c>
      <c r="J51" s="20">
        <f t="shared" si="7"/>
        <v>81.626476241222463</v>
      </c>
      <c r="K51" s="20">
        <f t="shared" si="8"/>
        <v>49.913646333949472</v>
      </c>
      <c r="L51" s="20">
        <f t="shared" si="9"/>
        <v>132.86837274130119</v>
      </c>
      <c r="M51" s="7"/>
    </row>
    <row r="52" spans="1:13" ht="110.25" x14ac:dyDescent="0.25">
      <c r="A52" s="124" t="s">
        <v>81</v>
      </c>
      <c r="B52" s="24" t="s">
        <v>19</v>
      </c>
      <c r="C52" s="25" t="s">
        <v>82</v>
      </c>
      <c r="D52" s="26">
        <f t="shared" si="1"/>
        <v>874100</v>
      </c>
      <c r="E52" s="26">
        <f t="shared" ref="E52:F52" si="11">SUM(E53:E54)</f>
        <v>662000</v>
      </c>
      <c r="F52" s="26">
        <f t="shared" si="11"/>
        <v>212100</v>
      </c>
      <c r="G52" s="20">
        <f t="shared" ref="G52:G58" si="12">H52+I52</f>
        <v>124907.9</v>
      </c>
      <c r="H52" s="26">
        <f>SUM(H53:H54)</f>
        <v>62453.96</v>
      </c>
      <c r="I52" s="26">
        <v>62453.94</v>
      </c>
      <c r="J52" s="20">
        <f t="shared" si="7"/>
        <v>14.289886740647523</v>
      </c>
      <c r="K52" s="20">
        <f t="shared" si="8"/>
        <v>9.434132930513595</v>
      </c>
      <c r="L52" s="20">
        <f t="shared" si="9"/>
        <v>29.445516265912307</v>
      </c>
      <c r="M52" s="7"/>
    </row>
    <row r="53" spans="1:13" ht="141.75" x14ac:dyDescent="0.25">
      <c r="A53" s="124" t="s">
        <v>83</v>
      </c>
      <c r="B53" s="24" t="s">
        <v>19</v>
      </c>
      <c r="C53" s="25" t="s">
        <v>84</v>
      </c>
      <c r="D53" s="26">
        <f t="shared" si="1"/>
        <v>549000</v>
      </c>
      <c r="E53" s="26">
        <v>549000</v>
      </c>
      <c r="F53" s="26"/>
      <c r="G53" s="20">
        <f t="shared" si="12"/>
        <v>0</v>
      </c>
      <c r="H53" s="26"/>
      <c r="I53" s="26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26" x14ac:dyDescent="0.25">
      <c r="A54" s="124" t="s">
        <v>85</v>
      </c>
      <c r="B54" s="24" t="s">
        <v>19</v>
      </c>
      <c r="C54" s="25" t="s">
        <v>86</v>
      </c>
      <c r="D54" s="26">
        <f t="shared" si="1"/>
        <v>325100</v>
      </c>
      <c r="E54" s="26">
        <v>113000</v>
      </c>
      <c r="F54" s="26">
        <v>212100</v>
      </c>
      <c r="G54" s="20">
        <f t="shared" si="12"/>
        <v>110381.11</v>
      </c>
      <c r="H54" s="26">
        <v>62453.96</v>
      </c>
      <c r="I54" s="26">
        <v>47927.15</v>
      </c>
      <c r="J54" s="20">
        <f t="shared" si="7"/>
        <v>33.952971393417407</v>
      </c>
      <c r="K54" s="20">
        <f t="shared" si="8"/>
        <v>55.268991150442481</v>
      </c>
      <c r="L54" s="20">
        <f t="shared" si="9"/>
        <v>22.59648750589345</v>
      </c>
      <c r="M54" s="7"/>
    </row>
    <row r="55" spans="1:13" ht="93.75" customHeight="1" x14ac:dyDescent="0.25">
      <c r="A55" s="12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4" t="s">
        <v>19</v>
      </c>
      <c r="C55" s="25" t="s">
        <v>455</v>
      </c>
      <c r="D55" s="26">
        <f>E55+F55</f>
        <v>100000</v>
      </c>
      <c r="E55" s="26"/>
      <c r="F55" s="26">
        <v>100000</v>
      </c>
      <c r="G55" s="20">
        <f>H55+I55</f>
        <v>0</v>
      </c>
      <c r="H55" s="26"/>
      <c r="I55" s="26"/>
      <c r="J55" s="26"/>
      <c r="K55" s="20"/>
      <c r="L55" s="20"/>
      <c r="M55" s="7"/>
    </row>
    <row r="56" spans="1:13" ht="141.75" x14ac:dyDescent="0.25">
      <c r="A56" s="124" t="s">
        <v>87</v>
      </c>
      <c r="B56" s="24" t="s">
        <v>19</v>
      </c>
      <c r="C56" s="25" t="s">
        <v>88</v>
      </c>
      <c r="D56" s="26">
        <f t="shared" si="1"/>
        <v>1653350</v>
      </c>
      <c r="E56" s="26">
        <f>E57+E58</f>
        <v>961000</v>
      </c>
      <c r="F56" s="26">
        <f>F57+F58</f>
        <v>692350</v>
      </c>
      <c r="G56" s="20">
        <f t="shared" si="12"/>
        <v>2018355.15</v>
      </c>
      <c r="H56" s="26">
        <f t="shared" ref="H56" si="13">SUM(H57:H58)</f>
        <v>746212.72</v>
      </c>
      <c r="I56" s="26">
        <f>I58</f>
        <v>1272142.43</v>
      </c>
      <c r="J56" s="26">
        <f>J57+J58</f>
        <v>261.3922844960839</v>
      </c>
      <c r="K56" s="20">
        <f t="shared" si="8"/>
        <v>77.649606659729443</v>
      </c>
      <c r="L56" s="20">
        <f t="shared" si="9"/>
        <v>183.74267783635443</v>
      </c>
      <c r="M56" s="7"/>
    </row>
    <row r="57" spans="1:13" ht="110.25" x14ac:dyDescent="0.25">
      <c r="A57" s="124" t="s">
        <v>89</v>
      </c>
      <c r="B57" s="24" t="s">
        <v>19</v>
      </c>
      <c r="C57" s="25" t="s">
        <v>90</v>
      </c>
      <c r="D57" s="26">
        <f t="shared" si="1"/>
        <v>961000</v>
      </c>
      <c r="E57" s="26">
        <v>961000</v>
      </c>
      <c r="F57" s="26"/>
      <c r="G57" s="20">
        <f t="shared" si="12"/>
        <v>746212.72</v>
      </c>
      <c r="H57" s="26">
        <v>746212.72</v>
      </c>
      <c r="I57" s="26"/>
      <c r="J57" s="20">
        <f t="shared" si="7"/>
        <v>77.649606659729443</v>
      </c>
      <c r="K57" s="20">
        <f t="shared" si="8"/>
        <v>77.649606659729443</v>
      </c>
      <c r="L57" s="20" t="e">
        <f t="shared" si="9"/>
        <v>#DIV/0!</v>
      </c>
      <c r="M57" s="7"/>
    </row>
    <row r="58" spans="1:13" ht="110.25" x14ac:dyDescent="0.25">
      <c r="A58" s="124" t="s">
        <v>91</v>
      </c>
      <c r="B58" s="24" t="s">
        <v>19</v>
      </c>
      <c r="C58" s="25" t="s">
        <v>438</v>
      </c>
      <c r="D58" s="26">
        <f t="shared" si="1"/>
        <v>692350</v>
      </c>
      <c r="E58" s="26"/>
      <c r="F58" s="26">
        <v>692350</v>
      </c>
      <c r="G58" s="20">
        <f t="shared" si="12"/>
        <v>1272142.43</v>
      </c>
      <c r="H58" s="26"/>
      <c r="I58" s="26">
        <v>1272142.43</v>
      </c>
      <c r="J58" s="20">
        <f t="shared" si="7"/>
        <v>183.74267783635443</v>
      </c>
      <c r="K58" s="20" t="e">
        <f t="shared" si="8"/>
        <v>#DIV/0!</v>
      </c>
      <c r="L58" s="20">
        <f t="shared" si="9"/>
        <v>183.74267783635443</v>
      </c>
      <c r="M58" s="7"/>
    </row>
    <row r="59" spans="1:13" ht="313.5" customHeight="1" x14ac:dyDescent="0.25">
      <c r="A59" s="124" t="s">
        <v>446</v>
      </c>
      <c r="B59" s="24" t="s">
        <v>19</v>
      </c>
      <c r="C59" s="25" t="s">
        <v>445</v>
      </c>
      <c r="D59" s="26">
        <f>E59+F59</f>
        <v>0</v>
      </c>
      <c r="E59" s="26"/>
      <c r="F59" s="26"/>
      <c r="G59" s="20">
        <f>H59+I59</f>
        <v>1431.8</v>
      </c>
      <c r="H59" s="26">
        <v>1431.8</v>
      </c>
      <c r="I59" s="26"/>
      <c r="J59" s="20" t="e">
        <f t="shared" si="7"/>
        <v>#DIV/0!</v>
      </c>
      <c r="K59" s="20"/>
      <c r="L59" s="20"/>
      <c r="M59" s="7"/>
    </row>
    <row r="60" spans="1:13" ht="31.5" x14ac:dyDescent="0.25">
      <c r="A60" s="125" t="s">
        <v>92</v>
      </c>
      <c r="B60" s="47" t="s">
        <v>19</v>
      </c>
      <c r="C60" s="48" t="s">
        <v>93</v>
      </c>
      <c r="D60" s="49">
        <f t="shared" si="1"/>
        <v>96000</v>
      </c>
      <c r="E60" s="49">
        <f>E61</f>
        <v>96000</v>
      </c>
      <c r="F60" s="49">
        <f>F61</f>
        <v>0</v>
      </c>
      <c r="G60" s="53">
        <f t="shared" si="2"/>
        <v>98570</v>
      </c>
      <c r="H60" s="49">
        <f>H61</f>
        <v>98570</v>
      </c>
      <c r="I60" s="49">
        <f>I61</f>
        <v>0</v>
      </c>
      <c r="J60" s="53">
        <f t="shared" si="7"/>
        <v>102.67708333333334</v>
      </c>
      <c r="K60" s="53">
        <f t="shared" si="8"/>
        <v>102.67708333333334</v>
      </c>
      <c r="L60" s="53" t="e">
        <f t="shared" si="9"/>
        <v>#DIV/0!</v>
      </c>
      <c r="M60" s="7"/>
    </row>
    <row r="61" spans="1:13" ht="31.5" x14ac:dyDescent="0.25">
      <c r="A61" s="124" t="s">
        <v>94</v>
      </c>
      <c r="B61" s="24" t="s">
        <v>19</v>
      </c>
      <c r="C61" s="25" t="s">
        <v>95</v>
      </c>
      <c r="D61" s="26">
        <f t="shared" si="1"/>
        <v>96000</v>
      </c>
      <c r="E61" s="26">
        <f>SUM(E62:E65)</f>
        <v>96000</v>
      </c>
      <c r="F61" s="26">
        <f>SUM(F62:F65)</f>
        <v>0</v>
      </c>
      <c r="G61" s="20">
        <f t="shared" si="2"/>
        <v>98570</v>
      </c>
      <c r="H61" s="26">
        <f>SUM(H62:H65)</f>
        <v>98570</v>
      </c>
      <c r="I61" s="26">
        <f>SUM(I62:I65)</f>
        <v>0</v>
      </c>
      <c r="J61" s="20">
        <f t="shared" si="7"/>
        <v>102.67708333333334</v>
      </c>
      <c r="K61" s="20">
        <f t="shared" si="8"/>
        <v>102.67708333333334</v>
      </c>
      <c r="L61" s="20" t="e">
        <f t="shared" si="9"/>
        <v>#DIV/0!</v>
      </c>
      <c r="M61" s="7"/>
    </row>
    <row r="62" spans="1:13" ht="47.25" x14ac:dyDescent="0.25">
      <c r="A62" s="124" t="s">
        <v>96</v>
      </c>
      <c r="B62" s="24" t="s">
        <v>19</v>
      </c>
      <c r="C62" s="25" t="s">
        <v>97</v>
      </c>
      <c r="D62" s="26">
        <f t="shared" si="1"/>
        <v>53000</v>
      </c>
      <c r="E62" s="26">
        <v>53000</v>
      </c>
      <c r="F62" s="26"/>
      <c r="G62" s="20">
        <f t="shared" si="2"/>
        <v>56085.97</v>
      </c>
      <c r="H62" s="26">
        <v>56085.97</v>
      </c>
      <c r="I62" s="26"/>
      <c r="J62" s="20">
        <f t="shared" si="7"/>
        <v>105.82258490566039</v>
      </c>
      <c r="K62" s="20">
        <f t="shared" si="8"/>
        <v>105.82258490566039</v>
      </c>
      <c r="L62" s="20" t="e">
        <f t="shared" si="9"/>
        <v>#DIV/0!</v>
      </c>
      <c r="M62" s="7"/>
    </row>
    <row r="63" spans="1:13" ht="47.25" x14ac:dyDescent="0.25">
      <c r="A63" s="124" t="s">
        <v>98</v>
      </c>
      <c r="B63" s="24" t="s">
        <v>19</v>
      </c>
      <c r="C63" s="25" t="s">
        <v>452</v>
      </c>
      <c r="D63" s="26">
        <f t="shared" si="1"/>
        <v>1000</v>
      </c>
      <c r="E63" s="26">
        <v>1000</v>
      </c>
      <c r="F63" s="26"/>
      <c r="G63" s="49">
        <f>H63</f>
        <v>623.86</v>
      </c>
      <c r="H63" s="26">
        <v>623.86</v>
      </c>
      <c r="I63" s="26"/>
      <c r="J63" s="20">
        <f t="shared" si="7"/>
        <v>62.385999999999996</v>
      </c>
      <c r="K63" s="20">
        <f t="shared" si="8"/>
        <v>62.385999999999996</v>
      </c>
      <c r="L63" s="20" t="e">
        <f t="shared" si="9"/>
        <v>#DIV/0!</v>
      </c>
      <c r="M63" s="7"/>
    </row>
    <row r="64" spans="1:13" ht="31.5" x14ac:dyDescent="0.25">
      <c r="A64" s="124" t="s">
        <v>99</v>
      </c>
      <c r="B64" s="24" t="s">
        <v>19</v>
      </c>
      <c r="C64" s="25" t="s">
        <v>100</v>
      </c>
      <c r="D64" s="26">
        <f t="shared" si="1"/>
        <v>2000</v>
      </c>
      <c r="E64" s="26">
        <v>2000</v>
      </c>
      <c r="F64" s="26"/>
      <c r="G64" s="20">
        <f t="shared" si="2"/>
        <v>2049.91</v>
      </c>
      <c r="H64" s="26">
        <v>2049.91</v>
      </c>
      <c r="I64" s="26"/>
      <c r="J64" s="20">
        <f t="shared" si="7"/>
        <v>102.49549999999998</v>
      </c>
      <c r="K64" s="20">
        <f t="shared" si="8"/>
        <v>102.49549999999998</v>
      </c>
      <c r="L64" s="20" t="e">
        <f t="shared" si="9"/>
        <v>#DIV/0!</v>
      </c>
      <c r="M64" s="7"/>
    </row>
    <row r="65" spans="1:13" ht="31.5" x14ac:dyDescent="0.25">
      <c r="A65" s="124" t="s">
        <v>101</v>
      </c>
      <c r="B65" s="24" t="s">
        <v>19</v>
      </c>
      <c r="C65" s="25" t="s">
        <v>456</v>
      </c>
      <c r="D65" s="26">
        <f t="shared" si="1"/>
        <v>40000</v>
      </c>
      <c r="E65" s="26">
        <v>40000</v>
      </c>
      <c r="F65" s="26"/>
      <c r="G65" s="20">
        <f t="shared" si="2"/>
        <v>39810.26</v>
      </c>
      <c r="H65" s="26">
        <v>39810.26</v>
      </c>
      <c r="I65" s="26"/>
      <c r="J65" s="20">
        <f t="shared" si="7"/>
        <v>99.525650000000013</v>
      </c>
      <c r="K65" s="20">
        <f t="shared" si="8"/>
        <v>99.525650000000013</v>
      </c>
      <c r="L65" s="20" t="e">
        <f t="shared" si="9"/>
        <v>#DIV/0!</v>
      </c>
      <c r="M65" s="7"/>
    </row>
    <row r="66" spans="1:13" ht="63" x14ac:dyDescent="0.25">
      <c r="A66" s="125" t="s">
        <v>102</v>
      </c>
      <c r="B66" s="47" t="s">
        <v>19</v>
      </c>
      <c r="C66" s="48" t="s">
        <v>103</v>
      </c>
      <c r="D66" s="49">
        <f t="shared" si="1"/>
        <v>15059500</v>
      </c>
      <c r="E66" s="49">
        <f>E67+E70</f>
        <v>15059500</v>
      </c>
      <c r="F66" s="49"/>
      <c r="G66" s="53">
        <f t="shared" si="2"/>
        <v>8102204.7599999998</v>
      </c>
      <c r="H66" s="49">
        <f>H67+H70</f>
        <v>8102204.7599999998</v>
      </c>
      <c r="I66" s="49"/>
      <c r="J66" s="53">
        <f t="shared" si="7"/>
        <v>53.801286629702183</v>
      </c>
      <c r="K66" s="53">
        <f t="shared" si="8"/>
        <v>53.801286629702183</v>
      </c>
      <c r="L66" s="53" t="e">
        <f t="shared" si="9"/>
        <v>#DIV/0!</v>
      </c>
      <c r="M66" s="7"/>
    </row>
    <row r="67" spans="1:13" ht="31.5" x14ac:dyDescent="0.25">
      <c r="A67" s="124" t="s">
        <v>104</v>
      </c>
      <c r="B67" s="24" t="s">
        <v>19</v>
      </c>
      <c r="C67" s="25" t="s">
        <v>105</v>
      </c>
      <c r="D67" s="26">
        <f t="shared" si="1"/>
        <v>15010500</v>
      </c>
      <c r="E67" s="26">
        <f t="shared" ref="E67:H68" si="14">E68</f>
        <v>15010500</v>
      </c>
      <c r="F67" s="26"/>
      <c r="G67" s="20">
        <f t="shared" si="2"/>
        <v>8053466.2000000002</v>
      </c>
      <c r="H67" s="26">
        <f t="shared" si="14"/>
        <v>8053466.2000000002</v>
      </c>
      <c r="I67" s="26"/>
      <c r="J67" s="20">
        <f t="shared" si="7"/>
        <v>53.652218113986883</v>
      </c>
      <c r="K67" s="20">
        <f t="shared" si="8"/>
        <v>53.652218113986883</v>
      </c>
      <c r="L67" s="20" t="e">
        <f t="shared" si="9"/>
        <v>#DIV/0!</v>
      </c>
      <c r="M67" s="7"/>
    </row>
    <row r="68" spans="1:13" ht="31.5" x14ac:dyDescent="0.25">
      <c r="A68" s="124" t="s">
        <v>106</v>
      </c>
      <c r="B68" s="24" t="s">
        <v>19</v>
      </c>
      <c r="C68" s="25" t="s">
        <v>107</v>
      </c>
      <c r="D68" s="26">
        <f t="shared" si="1"/>
        <v>15010500</v>
      </c>
      <c r="E68" s="26">
        <f t="shared" si="14"/>
        <v>15010500</v>
      </c>
      <c r="F68" s="26"/>
      <c r="G68" s="20">
        <f t="shared" si="2"/>
        <v>8053466.2000000002</v>
      </c>
      <c r="H68" s="26">
        <f t="shared" si="14"/>
        <v>8053466.2000000002</v>
      </c>
      <c r="I68" s="26"/>
      <c r="J68" s="20">
        <f t="shared" si="7"/>
        <v>53.652218113986883</v>
      </c>
      <c r="K68" s="20">
        <f t="shared" si="8"/>
        <v>53.652218113986883</v>
      </c>
      <c r="L68" s="20" t="e">
        <f t="shared" si="9"/>
        <v>#DIV/0!</v>
      </c>
      <c r="M68" s="7"/>
    </row>
    <row r="69" spans="1:13" ht="47.25" x14ac:dyDescent="0.25">
      <c r="A69" s="124" t="s">
        <v>108</v>
      </c>
      <c r="B69" s="24" t="s">
        <v>19</v>
      </c>
      <c r="C69" s="25" t="s">
        <v>109</v>
      </c>
      <c r="D69" s="26">
        <f t="shared" si="1"/>
        <v>15010500</v>
      </c>
      <c r="E69" s="26">
        <v>15010500</v>
      </c>
      <c r="F69" s="26"/>
      <c r="G69" s="20">
        <f t="shared" si="2"/>
        <v>8053466.2000000002</v>
      </c>
      <c r="H69" s="26">
        <v>8053466.2000000002</v>
      </c>
      <c r="I69" s="26"/>
      <c r="J69" s="20">
        <f t="shared" si="7"/>
        <v>53.652218113986883</v>
      </c>
      <c r="K69" s="20">
        <f t="shared" si="8"/>
        <v>53.652218113986883</v>
      </c>
      <c r="L69" s="20" t="e">
        <f t="shared" si="9"/>
        <v>#DIV/0!</v>
      </c>
      <c r="M69" s="7"/>
    </row>
    <row r="70" spans="1:13" ht="31.5" x14ac:dyDescent="0.25">
      <c r="A70" s="124" t="s">
        <v>394</v>
      </c>
      <c r="B70" s="24" t="s">
        <v>19</v>
      </c>
      <c r="C70" s="25" t="s">
        <v>395</v>
      </c>
      <c r="D70" s="26">
        <f>E70</f>
        <v>49000</v>
      </c>
      <c r="E70" s="26">
        <v>49000</v>
      </c>
      <c r="F70" s="26"/>
      <c r="G70" s="20">
        <f>H70</f>
        <v>48738.559999999998</v>
      </c>
      <c r="H70" s="26">
        <v>48738.559999999998</v>
      </c>
      <c r="I70" s="26"/>
      <c r="J70" s="20">
        <f t="shared" si="7"/>
        <v>99.466448979591831</v>
      </c>
      <c r="K70" s="20"/>
      <c r="L70" s="20"/>
      <c r="M70" s="7"/>
    </row>
    <row r="71" spans="1:13" ht="47.25" x14ac:dyDescent="0.25">
      <c r="A71" s="125" t="s">
        <v>110</v>
      </c>
      <c r="B71" s="47" t="s">
        <v>19</v>
      </c>
      <c r="C71" s="48" t="s">
        <v>111</v>
      </c>
      <c r="D71" s="49">
        <f t="shared" si="1"/>
        <v>200300</v>
      </c>
      <c r="E71" s="49">
        <f t="shared" ref="E71:E73" si="15">E72</f>
        <v>100000</v>
      </c>
      <c r="F71" s="49">
        <f>F75</f>
        <v>100300</v>
      </c>
      <c r="G71" s="53">
        <f t="shared" si="2"/>
        <v>4260</v>
      </c>
      <c r="H71" s="49">
        <f t="shared" ref="H71:I73" si="16">H72</f>
        <v>4260</v>
      </c>
      <c r="I71" s="49">
        <f t="shared" si="16"/>
        <v>0</v>
      </c>
      <c r="J71" s="53">
        <f t="shared" si="7"/>
        <v>2.1268097853220169</v>
      </c>
      <c r="K71" s="53">
        <f t="shared" si="8"/>
        <v>4.26</v>
      </c>
      <c r="L71" s="53">
        <f t="shared" si="9"/>
        <v>0</v>
      </c>
      <c r="M71" s="7"/>
    </row>
    <row r="72" spans="1:13" ht="126" x14ac:dyDescent="0.25">
      <c r="A72" s="124" t="s">
        <v>112</v>
      </c>
      <c r="B72" s="24" t="s">
        <v>19</v>
      </c>
      <c r="C72" s="25" t="s">
        <v>113</v>
      </c>
      <c r="D72" s="26">
        <f t="shared" si="1"/>
        <v>100000</v>
      </c>
      <c r="E72" s="26">
        <f t="shared" si="15"/>
        <v>100000</v>
      </c>
      <c r="F72" s="26"/>
      <c r="G72" s="20">
        <f t="shared" si="2"/>
        <v>4260</v>
      </c>
      <c r="H72" s="26">
        <f t="shared" si="16"/>
        <v>4260</v>
      </c>
      <c r="I72" s="26">
        <f t="shared" si="16"/>
        <v>0</v>
      </c>
      <c r="J72" s="20">
        <f t="shared" si="7"/>
        <v>4.26</v>
      </c>
      <c r="K72" s="20">
        <f t="shared" si="8"/>
        <v>4.26</v>
      </c>
      <c r="L72" s="20" t="e">
        <f t="shared" si="9"/>
        <v>#DIV/0!</v>
      </c>
      <c r="M72" s="7"/>
    </row>
    <row r="73" spans="1:13" ht="157.5" x14ac:dyDescent="0.25">
      <c r="A73" s="124" t="s">
        <v>114</v>
      </c>
      <c r="B73" s="24" t="s">
        <v>19</v>
      </c>
      <c r="C73" s="25" t="s">
        <v>115</v>
      </c>
      <c r="D73" s="26">
        <f t="shared" si="1"/>
        <v>100000</v>
      </c>
      <c r="E73" s="26">
        <f t="shared" si="15"/>
        <v>100000</v>
      </c>
      <c r="F73" s="26"/>
      <c r="G73" s="20">
        <f t="shared" si="2"/>
        <v>4260</v>
      </c>
      <c r="H73" s="26">
        <f t="shared" si="16"/>
        <v>4260</v>
      </c>
      <c r="I73" s="26">
        <f t="shared" si="16"/>
        <v>0</v>
      </c>
      <c r="J73" s="20">
        <f t="shared" si="7"/>
        <v>4.26</v>
      </c>
      <c r="K73" s="20">
        <f t="shared" si="8"/>
        <v>4.26</v>
      </c>
      <c r="L73" s="20" t="e">
        <f t="shared" si="9"/>
        <v>#DIV/0!</v>
      </c>
      <c r="M73" s="7"/>
    </row>
    <row r="74" spans="1:13" ht="157.5" x14ac:dyDescent="0.25">
      <c r="A74" s="124" t="s">
        <v>116</v>
      </c>
      <c r="B74" s="24" t="s">
        <v>19</v>
      </c>
      <c r="C74" s="25" t="s">
        <v>117</v>
      </c>
      <c r="D74" s="26">
        <f t="shared" si="1"/>
        <v>100000</v>
      </c>
      <c r="E74" s="26">
        <v>100000</v>
      </c>
      <c r="F74" s="26"/>
      <c r="G74" s="20">
        <f t="shared" si="2"/>
        <v>4260</v>
      </c>
      <c r="H74" s="26">
        <v>4260</v>
      </c>
      <c r="I74" s="26"/>
      <c r="J74" s="20">
        <f t="shared" si="7"/>
        <v>4.26</v>
      </c>
      <c r="K74" s="20">
        <f t="shared" si="8"/>
        <v>4.26</v>
      </c>
      <c r="L74" s="20" t="e">
        <f t="shared" si="9"/>
        <v>#DIV/0!</v>
      </c>
      <c r="M74" s="7"/>
    </row>
    <row r="75" spans="1:13" ht="126" customHeight="1" x14ac:dyDescent="0.25">
      <c r="A75" s="1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4" t="s">
        <v>19</v>
      </c>
      <c r="C75" s="25" t="s">
        <v>457</v>
      </c>
      <c r="D75" s="26">
        <f>E75+F75</f>
        <v>100300</v>
      </c>
      <c r="E75" s="26"/>
      <c r="F75" s="26">
        <v>100300</v>
      </c>
      <c r="G75" s="20">
        <f>H75+I75</f>
        <v>0</v>
      </c>
      <c r="H75" s="26"/>
      <c r="I75" s="26"/>
      <c r="J75" s="20">
        <f t="shared" si="7"/>
        <v>0</v>
      </c>
      <c r="K75" s="20"/>
      <c r="L75" s="20"/>
      <c r="M75" s="7"/>
    </row>
    <row r="76" spans="1:13" ht="31.5" x14ac:dyDescent="0.25">
      <c r="A76" s="125" t="s">
        <v>118</v>
      </c>
      <c r="B76" s="63" t="s">
        <v>19</v>
      </c>
      <c r="C76" s="64" t="s">
        <v>119</v>
      </c>
      <c r="D76" s="49">
        <f t="shared" si="1"/>
        <v>191000</v>
      </c>
      <c r="E76" s="49">
        <f>E77+E92+E94+E97</f>
        <v>191000</v>
      </c>
      <c r="F76" s="49">
        <f>F77+F92+F94+F97</f>
        <v>0</v>
      </c>
      <c r="G76" s="53">
        <f t="shared" si="2"/>
        <v>134898.28</v>
      </c>
      <c r="H76" s="49">
        <f>H77+H92+H94+H97+H89</f>
        <v>134398.28</v>
      </c>
      <c r="I76" s="49">
        <f>I77+I92+I94+I97</f>
        <v>500</v>
      </c>
      <c r="J76" s="53">
        <f t="shared" si="7"/>
        <v>70.627371727748695</v>
      </c>
      <c r="K76" s="53">
        <f t="shared" si="8"/>
        <v>70.36559162303665</v>
      </c>
      <c r="L76" s="53" t="e">
        <f t="shared" si="9"/>
        <v>#DIV/0!</v>
      </c>
      <c r="M76" s="7"/>
    </row>
    <row r="77" spans="1:13" ht="63" x14ac:dyDescent="0.25">
      <c r="A77" s="127" t="s">
        <v>352</v>
      </c>
      <c r="B77" s="65" t="s">
        <v>19</v>
      </c>
      <c r="C77" s="66" t="s">
        <v>353</v>
      </c>
      <c r="D77" s="62">
        <f>E77+F77</f>
        <v>69000</v>
      </c>
      <c r="E77" s="26">
        <f>E81+E83+E85+E87+E91+E90+E78+E80</f>
        <v>69000</v>
      </c>
      <c r="F77" s="26">
        <f>F81+F83+F85+F87</f>
        <v>0</v>
      </c>
      <c r="G77" s="20">
        <f>H77+I77</f>
        <v>58410.89</v>
      </c>
      <c r="H77" s="26">
        <f>H81+H83+H85+H87+H78+H91+H90+H80+H79</f>
        <v>58410.89</v>
      </c>
      <c r="I77" s="26">
        <f>I81+I83+I85+I87+I79</f>
        <v>0</v>
      </c>
      <c r="J77" s="20">
        <f t="shared" si="7"/>
        <v>84.653463768115941</v>
      </c>
      <c r="K77" s="20">
        <f t="shared" si="8"/>
        <v>84.653463768115941</v>
      </c>
      <c r="L77" s="20" t="e">
        <f t="shared" si="9"/>
        <v>#DIV/0!</v>
      </c>
      <c r="M77" s="7"/>
    </row>
    <row r="78" spans="1:13" ht="142.5" customHeight="1" x14ac:dyDescent="0.25">
      <c r="A78" s="127" t="s">
        <v>400</v>
      </c>
      <c r="B78" s="65" t="s">
        <v>19</v>
      </c>
      <c r="C78" s="66" t="s">
        <v>397</v>
      </c>
      <c r="D78" s="62">
        <f>E78+F78</f>
        <v>18000</v>
      </c>
      <c r="E78" s="26">
        <v>18000</v>
      </c>
      <c r="F78" s="26"/>
      <c r="G78" s="20">
        <f>H78+I78</f>
        <v>8862.32</v>
      </c>
      <c r="H78" s="26">
        <v>8862.32</v>
      </c>
      <c r="I78" s="26"/>
      <c r="J78" s="20">
        <f t="shared" si="7"/>
        <v>49.235111111111109</v>
      </c>
      <c r="K78" s="20"/>
      <c r="L78" s="20"/>
      <c r="M78" s="7"/>
    </row>
    <row r="79" spans="1:13" ht="123" customHeight="1" x14ac:dyDescent="0.25">
      <c r="A79" s="128" t="s">
        <v>459</v>
      </c>
      <c r="B79" s="65" t="s">
        <v>19</v>
      </c>
      <c r="C79" s="66" t="s">
        <v>458</v>
      </c>
      <c r="D79" s="62">
        <f>E79+F79</f>
        <v>0</v>
      </c>
      <c r="E79" s="26"/>
      <c r="F79" s="26"/>
      <c r="G79" s="20">
        <f>H79+I79</f>
        <v>3302.06</v>
      </c>
      <c r="H79" s="26">
        <v>3302.06</v>
      </c>
      <c r="I79" s="26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127" t="s">
        <v>447</v>
      </c>
      <c r="B80" s="65" t="s">
        <v>19</v>
      </c>
      <c r="C80" s="66" t="s">
        <v>443</v>
      </c>
      <c r="D80" s="62">
        <f>E80</f>
        <v>0</v>
      </c>
      <c r="E80" s="26"/>
      <c r="F80" s="26"/>
      <c r="G80" s="20">
        <f>H80</f>
        <v>500</v>
      </c>
      <c r="H80" s="26">
        <v>500</v>
      </c>
      <c r="I80" s="26"/>
      <c r="J80" s="20" t="e">
        <f t="shared" si="7"/>
        <v>#DIV/0!</v>
      </c>
      <c r="K80" s="20"/>
      <c r="L80" s="20"/>
      <c r="M80" s="7"/>
    </row>
    <row r="81" spans="1:13" ht="110.25" x14ac:dyDescent="0.25">
      <c r="A81" s="127" t="s">
        <v>354</v>
      </c>
      <c r="B81" s="65" t="s">
        <v>19</v>
      </c>
      <c r="C81" s="66" t="s">
        <v>355</v>
      </c>
      <c r="D81" s="62">
        <f t="shared" ref="D81:D104" si="17">E81+F81</f>
        <v>13000</v>
      </c>
      <c r="E81" s="26">
        <f>E82</f>
        <v>13000</v>
      </c>
      <c r="F81" s="26">
        <f>F82</f>
        <v>0</v>
      </c>
      <c r="G81" s="20">
        <f t="shared" ref="G81:G96" si="18">H81+I81</f>
        <v>0</v>
      </c>
      <c r="H81" s="26">
        <f>H82</f>
        <v>0</v>
      </c>
      <c r="I81" s="26">
        <f>I82</f>
        <v>0</v>
      </c>
      <c r="J81" s="20">
        <f t="shared" si="7"/>
        <v>0</v>
      </c>
      <c r="K81" s="20">
        <f t="shared" si="8"/>
        <v>0</v>
      </c>
      <c r="L81" s="53" t="e">
        <f t="shared" si="9"/>
        <v>#DIV/0!</v>
      </c>
      <c r="M81" s="7"/>
    </row>
    <row r="82" spans="1:13" ht="145.5" customHeight="1" x14ac:dyDescent="0.25">
      <c r="A82" s="127" t="s">
        <v>356</v>
      </c>
      <c r="B82" s="65" t="s">
        <v>19</v>
      </c>
      <c r="C82" s="66" t="s">
        <v>357</v>
      </c>
      <c r="D82" s="62">
        <f t="shared" si="17"/>
        <v>13000</v>
      </c>
      <c r="E82" s="26">
        <v>13000</v>
      </c>
      <c r="F82" s="26"/>
      <c r="G82" s="20">
        <f t="shared" si="18"/>
        <v>0</v>
      </c>
      <c r="H82" s="26"/>
      <c r="I82" s="49"/>
      <c r="J82" s="20">
        <f t="shared" si="7"/>
        <v>0</v>
      </c>
      <c r="K82" s="20">
        <f t="shared" si="8"/>
        <v>0</v>
      </c>
      <c r="L82" s="53" t="e">
        <f t="shared" si="9"/>
        <v>#DIV/0!</v>
      </c>
      <c r="M82" s="7"/>
    </row>
    <row r="83" spans="1:13" ht="94.5" x14ac:dyDescent="0.25">
      <c r="A83" s="127" t="s">
        <v>358</v>
      </c>
      <c r="B83" s="65" t="s">
        <v>19</v>
      </c>
      <c r="C83" s="66" t="s">
        <v>359</v>
      </c>
      <c r="D83" s="62">
        <f t="shared" si="17"/>
        <v>1000</v>
      </c>
      <c r="E83" s="26">
        <f>E84</f>
        <v>1000</v>
      </c>
      <c r="F83" s="26">
        <f>F84</f>
        <v>0</v>
      </c>
      <c r="G83" s="20">
        <f t="shared" si="18"/>
        <v>1500</v>
      </c>
      <c r="H83" s="26">
        <f>H84</f>
        <v>1500</v>
      </c>
      <c r="I83" s="26">
        <f>I84</f>
        <v>0</v>
      </c>
      <c r="J83" s="20">
        <f t="shared" si="7"/>
        <v>150</v>
      </c>
      <c r="K83" s="20">
        <f t="shared" si="8"/>
        <v>150</v>
      </c>
      <c r="L83" s="53" t="e">
        <f t="shared" si="9"/>
        <v>#DIV/0!</v>
      </c>
      <c r="M83" s="7"/>
    </row>
    <row r="84" spans="1:13" ht="126" x14ac:dyDescent="0.25">
      <c r="A84" s="127" t="s">
        <v>360</v>
      </c>
      <c r="B84" s="65" t="s">
        <v>19</v>
      </c>
      <c r="C84" s="66" t="s">
        <v>361</v>
      </c>
      <c r="D84" s="62">
        <f t="shared" si="17"/>
        <v>1000</v>
      </c>
      <c r="E84" s="26">
        <v>1000</v>
      </c>
      <c r="F84" s="26"/>
      <c r="G84" s="20">
        <f t="shared" si="18"/>
        <v>1500</v>
      </c>
      <c r="H84" s="26">
        <v>1500</v>
      </c>
      <c r="I84" s="49"/>
      <c r="J84" s="20">
        <f t="shared" si="7"/>
        <v>150</v>
      </c>
      <c r="K84" s="20">
        <f t="shared" si="8"/>
        <v>150</v>
      </c>
      <c r="L84" s="53" t="e">
        <f t="shared" si="9"/>
        <v>#DIV/0!</v>
      </c>
      <c r="M84" s="7"/>
    </row>
    <row r="85" spans="1:13" ht="126" x14ac:dyDescent="0.25">
      <c r="A85" s="127" t="s">
        <v>362</v>
      </c>
      <c r="B85" s="65" t="s">
        <v>19</v>
      </c>
      <c r="C85" s="66" t="s">
        <v>363</v>
      </c>
      <c r="D85" s="62">
        <f t="shared" si="17"/>
        <v>1000</v>
      </c>
      <c r="E85" s="26">
        <f>E86</f>
        <v>1000</v>
      </c>
      <c r="F85" s="26">
        <f>F86</f>
        <v>0</v>
      </c>
      <c r="G85" s="20">
        <f t="shared" si="18"/>
        <v>26</v>
      </c>
      <c r="H85" s="26">
        <f>H86</f>
        <v>26</v>
      </c>
      <c r="I85" s="26">
        <f>I86</f>
        <v>0</v>
      </c>
      <c r="J85" s="20">
        <f t="shared" si="7"/>
        <v>2.6</v>
      </c>
      <c r="K85" s="20">
        <f t="shared" si="8"/>
        <v>2.6</v>
      </c>
      <c r="L85" s="53" t="e">
        <f t="shared" si="9"/>
        <v>#DIV/0!</v>
      </c>
      <c r="M85" s="7"/>
    </row>
    <row r="86" spans="1:13" ht="173.25" x14ac:dyDescent="0.25">
      <c r="A86" s="127" t="s">
        <v>364</v>
      </c>
      <c r="B86" s="65" t="s">
        <v>19</v>
      </c>
      <c r="C86" s="66" t="s">
        <v>365</v>
      </c>
      <c r="D86" s="62">
        <f t="shared" si="17"/>
        <v>1000</v>
      </c>
      <c r="E86" s="26">
        <v>1000</v>
      </c>
      <c r="F86" s="26"/>
      <c r="G86" s="20">
        <f t="shared" si="18"/>
        <v>26</v>
      </c>
      <c r="H86" s="26">
        <v>26</v>
      </c>
      <c r="I86" s="49"/>
      <c r="J86" s="20">
        <f t="shared" si="7"/>
        <v>2.6</v>
      </c>
      <c r="K86" s="20">
        <f t="shared" si="8"/>
        <v>2.6</v>
      </c>
      <c r="L86" s="53" t="e">
        <f t="shared" si="9"/>
        <v>#DIV/0!</v>
      </c>
      <c r="M86" s="7"/>
    </row>
    <row r="87" spans="1:13" ht="118.5" customHeight="1" x14ac:dyDescent="0.25">
      <c r="A87" s="127" t="s">
        <v>366</v>
      </c>
      <c r="B87" s="65" t="s">
        <v>19</v>
      </c>
      <c r="C87" s="66" t="s">
        <v>367</v>
      </c>
      <c r="D87" s="62">
        <f t="shared" si="17"/>
        <v>2000</v>
      </c>
      <c r="E87" s="26">
        <f>E88</f>
        <v>2000</v>
      </c>
      <c r="F87" s="26">
        <f>F88</f>
        <v>0</v>
      </c>
      <c r="G87" s="20">
        <f t="shared" si="18"/>
        <v>4089.12</v>
      </c>
      <c r="H87" s="26">
        <f>H88</f>
        <v>4089.12</v>
      </c>
      <c r="I87" s="26">
        <f>I88</f>
        <v>0</v>
      </c>
      <c r="J87" s="20">
        <f t="shared" si="7"/>
        <v>204.45600000000002</v>
      </c>
      <c r="K87" s="20">
        <f t="shared" si="8"/>
        <v>204.45600000000002</v>
      </c>
      <c r="L87" s="53" t="e">
        <f t="shared" si="9"/>
        <v>#DIV/0!</v>
      </c>
      <c r="M87" s="7"/>
    </row>
    <row r="88" spans="1:13" ht="210.75" customHeight="1" x14ac:dyDescent="0.25">
      <c r="A88" s="127" t="s">
        <v>368</v>
      </c>
      <c r="B88" s="65" t="s">
        <v>19</v>
      </c>
      <c r="C88" s="66" t="s">
        <v>369</v>
      </c>
      <c r="D88" s="62">
        <f t="shared" si="17"/>
        <v>2000</v>
      </c>
      <c r="E88" s="26">
        <v>2000</v>
      </c>
      <c r="F88" s="49"/>
      <c r="G88" s="20">
        <f t="shared" si="18"/>
        <v>4089.12</v>
      </c>
      <c r="H88" s="26">
        <v>4089.12</v>
      </c>
      <c r="I88" s="49"/>
      <c r="J88" s="20">
        <f t="shared" si="7"/>
        <v>204.45600000000002</v>
      </c>
      <c r="K88" s="20">
        <f t="shared" si="8"/>
        <v>204.45600000000002</v>
      </c>
      <c r="L88" s="53" t="e">
        <f t="shared" si="9"/>
        <v>#DIV/0!</v>
      </c>
      <c r="M88" s="7"/>
    </row>
    <row r="89" spans="1:13" ht="162.75" customHeight="1" x14ac:dyDescent="0.25">
      <c r="A89" s="127" t="s">
        <v>448</v>
      </c>
      <c r="B89" s="65" t="s">
        <v>19</v>
      </c>
      <c r="C89" s="66" t="s">
        <v>444</v>
      </c>
      <c r="D89" s="62">
        <f>E89+F89</f>
        <v>0</v>
      </c>
      <c r="E89" s="26"/>
      <c r="F89" s="49"/>
      <c r="G89" s="20">
        <f>H89+I89</f>
        <v>3795</v>
      </c>
      <c r="H89" s="26">
        <v>3795</v>
      </c>
      <c r="I89" s="49"/>
      <c r="J89" s="20" t="e">
        <f t="shared" si="7"/>
        <v>#DIV/0!</v>
      </c>
      <c r="K89" s="20"/>
      <c r="L89" s="53"/>
      <c r="M89" s="7"/>
    </row>
    <row r="90" spans="1:13" ht="147.75" customHeight="1" x14ac:dyDescent="0.25">
      <c r="A90" s="12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5" t="s">
        <v>19</v>
      </c>
      <c r="C90" s="66" t="s">
        <v>434</v>
      </c>
      <c r="D90" s="62">
        <f>E90</f>
        <v>5000</v>
      </c>
      <c r="E90" s="26">
        <v>5000</v>
      </c>
      <c r="F90" s="49"/>
      <c r="G90" s="20">
        <f>H90</f>
        <v>2150</v>
      </c>
      <c r="H90" s="26">
        <v>2150</v>
      </c>
      <c r="I90" s="49"/>
      <c r="J90" s="20">
        <f t="shared" si="7"/>
        <v>43</v>
      </c>
      <c r="K90" s="20">
        <f t="shared" si="8"/>
        <v>43</v>
      </c>
      <c r="L90" s="53"/>
      <c r="M90" s="7"/>
    </row>
    <row r="91" spans="1:13" ht="146.25" customHeight="1" x14ac:dyDescent="0.25">
      <c r="A91" s="12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5" t="s">
        <v>19</v>
      </c>
      <c r="C91" s="66" t="s">
        <v>399</v>
      </c>
      <c r="D91" s="62">
        <f>E91+F91</f>
        <v>29000</v>
      </c>
      <c r="E91" s="26">
        <v>29000</v>
      </c>
      <c r="F91" s="49"/>
      <c r="G91" s="20">
        <f>H91+I91</f>
        <v>37981.39</v>
      </c>
      <c r="H91" s="26">
        <v>37981.39</v>
      </c>
      <c r="I91" s="49"/>
      <c r="J91" s="20">
        <f t="shared" si="7"/>
        <v>130.97031034482757</v>
      </c>
      <c r="K91" s="20">
        <f t="shared" si="8"/>
        <v>130.97031034482757</v>
      </c>
      <c r="L91" s="53"/>
      <c r="M91" s="7"/>
    </row>
    <row r="92" spans="1:13" ht="63" x14ac:dyDescent="0.25">
      <c r="A92" s="127" t="s">
        <v>370</v>
      </c>
      <c r="B92" s="65" t="s">
        <v>19</v>
      </c>
      <c r="C92" s="66" t="s">
        <v>371</v>
      </c>
      <c r="D92" s="62">
        <f t="shared" si="17"/>
        <v>0</v>
      </c>
      <c r="E92" s="26">
        <f>E93</f>
        <v>0</v>
      </c>
      <c r="F92" s="26">
        <f>F93</f>
        <v>0</v>
      </c>
      <c r="G92" s="20">
        <f t="shared" si="18"/>
        <v>0</v>
      </c>
      <c r="H92" s="26">
        <f>H93</f>
        <v>0</v>
      </c>
      <c r="I92" s="26">
        <f>I93</f>
        <v>0</v>
      </c>
      <c r="J92" s="20" t="e">
        <f t="shared" si="7"/>
        <v>#DIV/0!</v>
      </c>
      <c r="K92" s="20" t="e">
        <f t="shared" si="8"/>
        <v>#DIV/0!</v>
      </c>
      <c r="L92" s="53" t="e">
        <f t="shared" si="9"/>
        <v>#DIV/0!</v>
      </c>
      <c r="M92" s="7"/>
    </row>
    <row r="93" spans="1:13" ht="94.5" x14ac:dyDescent="0.25">
      <c r="A93" s="127" t="s">
        <v>372</v>
      </c>
      <c r="B93" s="65" t="s">
        <v>19</v>
      </c>
      <c r="C93" s="66" t="s">
        <v>373</v>
      </c>
      <c r="D93" s="62">
        <f t="shared" si="17"/>
        <v>0</v>
      </c>
      <c r="E93" s="26"/>
      <c r="F93" s="49"/>
      <c r="G93" s="20">
        <f t="shared" si="18"/>
        <v>0</v>
      </c>
      <c r="H93" s="49"/>
      <c r="I93" s="49"/>
      <c r="J93" s="20" t="e">
        <f t="shared" si="7"/>
        <v>#DIV/0!</v>
      </c>
      <c r="K93" s="20" t="e">
        <f t="shared" si="8"/>
        <v>#DIV/0!</v>
      </c>
      <c r="L93" s="53" t="e">
        <f t="shared" si="9"/>
        <v>#DIV/0!</v>
      </c>
      <c r="M93" s="7"/>
    </row>
    <row r="94" spans="1:13" ht="189" x14ac:dyDescent="0.25">
      <c r="A94" s="127" t="s">
        <v>374</v>
      </c>
      <c r="B94" s="65" t="s">
        <v>19</v>
      </c>
      <c r="C94" s="66" t="s">
        <v>375</v>
      </c>
      <c r="D94" s="62">
        <f t="shared" si="17"/>
        <v>0</v>
      </c>
      <c r="E94" s="26">
        <f>E95</f>
        <v>0</v>
      </c>
      <c r="F94" s="26">
        <f>F95</f>
        <v>0</v>
      </c>
      <c r="G94" s="20">
        <f t="shared" si="18"/>
        <v>0</v>
      </c>
      <c r="H94" s="26">
        <f>H95</f>
        <v>0</v>
      </c>
      <c r="I94" s="26">
        <f>I95</f>
        <v>0</v>
      </c>
      <c r="J94" s="20" t="e">
        <f t="shared" si="7"/>
        <v>#DIV/0!</v>
      </c>
      <c r="K94" s="20" t="e">
        <f t="shared" si="8"/>
        <v>#DIV/0!</v>
      </c>
      <c r="L94" s="53" t="e">
        <f t="shared" si="9"/>
        <v>#DIV/0!</v>
      </c>
      <c r="M94" s="7"/>
    </row>
    <row r="95" spans="1:13" ht="94.5" x14ac:dyDescent="0.25">
      <c r="A95" s="127" t="s">
        <v>376</v>
      </c>
      <c r="B95" s="65" t="s">
        <v>19</v>
      </c>
      <c r="C95" s="66" t="s">
        <v>377</v>
      </c>
      <c r="D95" s="62">
        <f t="shared" si="17"/>
        <v>0</v>
      </c>
      <c r="E95" s="26">
        <f>E96</f>
        <v>0</v>
      </c>
      <c r="F95" s="26">
        <f>F96</f>
        <v>0</v>
      </c>
      <c r="G95" s="20">
        <f t="shared" si="18"/>
        <v>0</v>
      </c>
      <c r="H95" s="26">
        <f>H96</f>
        <v>0</v>
      </c>
      <c r="I95" s="26">
        <f>I96</f>
        <v>0</v>
      </c>
      <c r="J95" s="20" t="e">
        <f t="shared" si="7"/>
        <v>#DIV/0!</v>
      </c>
      <c r="K95" s="20" t="e">
        <f t="shared" si="8"/>
        <v>#DIV/0!</v>
      </c>
      <c r="L95" s="53" t="e">
        <f t="shared" si="9"/>
        <v>#DIV/0!</v>
      </c>
      <c r="M95" s="7"/>
    </row>
    <row r="96" spans="1:13" ht="126" x14ac:dyDescent="0.25">
      <c r="A96" s="127" t="s">
        <v>378</v>
      </c>
      <c r="B96" s="65" t="s">
        <v>19</v>
      </c>
      <c r="C96" s="66" t="s">
        <v>379</v>
      </c>
      <c r="D96" s="62">
        <f t="shared" si="17"/>
        <v>0</v>
      </c>
      <c r="E96" s="26"/>
      <c r="F96" s="49"/>
      <c r="G96" s="20">
        <f t="shared" si="18"/>
        <v>0</v>
      </c>
      <c r="H96" s="49"/>
      <c r="I96" s="49"/>
      <c r="J96" s="20" t="e">
        <f t="shared" si="7"/>
        <v>#DIV/0!</v>
      </c>
      <c r="K96" s="20" t="e">
        <f t="shared" si="8"/>
        <v>#DIV/0!</v>
      </c>
      <c r="L96" s="53" t="e">
        <f t="shared" si="9"/>
        <v>#DIV/0!</v>
      </c>
      <c r="M96" s="7"/>
    </row>
    <row r="97" spans="1:13" ht="31.5" x14ac:dyDescent="0.25">
      <c r="A97" s="127" t="s">
        <v>380</v>
      </c>
      <c r="B97" s="65" t="s">
        <v>19</v>
      </c>
      <c r="C97" s="66" t="s">
        <v>381</v>
      </c>
      <c r="D97" s="62">
        <f t="shared" si="17"/>
        <v>122000</v>
      </c>
      <c r="E97" s="26">
        <f>E98+E100+E103</f>
        <v>122000</v>
      </c>
      <c r="F97" s="26">
        <f>F98+F100+F103</f>
        <v>0</v>
      </c>
      <c r="G97" s="20">
        <f t="shared" si="2"/>
        <v>72692.39</v>
      </c>
      <c r="H97" s="26">
        <f>H98+H100+H103</f>
        <v>72192.39</v>
      </c>
      <c r="I97" s="26">
        <f>I98+I100+I103</f>
        <v>500</v>
      </c>
      <c r="J97" s="20">
        <f t="shared" si="7"/>
        <v>59.583926229508201</v>
      </c>
      <c r="K97" s="20">
        <f t="shared" si="8"/>
        <v>59.174090163934423</v>
      </c>
      <c r="L97" s="20" t="e">
        <f t="shared" si="9"/>
        <v>#DIV/0!</v>
      </c>
      <c r="M97" s="7"/>
    </row>
    <row r="98" spans="1:13" ht="78.75" x14ac:dyDescent="0.25">
      <c r="A98" s="127" t="s">
        <v>382</v>
      </c>
      <c r="B98" s="65" t="s">
        <v>19</v>
      </c>
      <c r="C98" s="66" t="s">
        <v>383</v>
      </c>
      <c r="D98" s="62">
        <f t="shared" si="17"/>
        <v>0</v>
      </c>
      <c r="E98" s="26">
        <f>E99</f>
        <v>0</v>
      </c>
      <c r="F98" s="26">
        <f>F99</f>
        <v>0</v>
      </c>
      <c r="G98" s="20">
        <f t="shared" si="2"/>
        <v>0</v>
      </c>
      <c r="H98" s="26">
        <f>H99</f>
        <v>0</v>
      </c>
      <c r="I98" s="26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189" x14ac:dyDescent="0.25">
      <c r="A99" s="127" t="s">
        <v>384</v>
      </c>
      <c r="B99" s="65" t="s">
        <v>19</v>
      </c>
      <c r="C99" s="66" t="s">
        <v>385</v>
      </c>
      <c r="D99" s="62">
        <f t="shared" si="17"/>
        <v>0</v>
      </c>
      <c r="E99" s="26"/>
      <c r="F99" s="26"/>
      <c r="G99" s="20">
        <f t="shared" si="2"/>
        <v>0</v>
      </c>
      <c r="H99" s="26"/>
      <c r="I99" s="26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26" x14ac:dyDescent="0.25">
      <c r="A100" s="127" t="s">
        <v>386</v>
      </c>
      <c r="B100" s="65" t="s">
        <v>19</v>
      </c>
      <c r="C100" s="66" t="s">
        <v>387</v>
      </c>
      <c r="D100" s="62">
        <f t="shared" si="17"/>
        <v>50000</v>
      </c>
      <c r="E100" s="26">
        <f>E101+E102</f>
        <v>50000</v>
      </c>
      <c r="F100" s="26">
        <f>F101</f>
        <v>0</v>
      </c>
      <c r="G100" s="20">
        <f t="shared" ref="G100:G152" si="19">H100+I100</f>
        <v>16484.53</v>
      </c>
      <c r="H100" s="26">
        <f>H101+H102</f>
        <v>15984.529999999999</v>
      </c>
      <c r="I100" s="26">
        <f>I101+I102</f>
        <v>500</v>
      </c>
      <c r="J100" s="20">
        <f t="shared" si="7"/>
        <v>32.969059999999999</v>
      </c>
      <c r="K100" s="20">
        <f t="shared" si="8"/>
        <v>31.969059999999999</v>
      </c>
      <c r="L100" s="20" t="e">
        <f t="shared" si="9"/>
        <v>#DIV/0!</v>
      </c>
      <c r="M100" s="7"/>
    </row>
    <row r="101" spans="1:13" ht="126.75" thickBot="1" x14ac:dyDescent="0.3">
      <c r="A101" s="127" t="s">
        <v>388</v>
      </c>
      <c r="B101" s="65" t="s">
        <v>19</v>
      </c>
      <c r="C101" s="66" t="s">
        <v>389</v>
      </c>
      <c r="D101" s="62">
        <f t="shared" si="17"/>
        <v>50000</v>
      </c>
      <c r="E101" s="26">
        <v>50000</v>
      </c>
      <c r="F101" s="26"/>
      <c r="G101" s="20">
        <f t="shared" si="19"/>
        <v>17109.03</v>
      </c>
      <c r="H101" s="26">
        <v>16609.03</v>
      </c>
      <c r="I101" s="26">
        <v>500</v>
      </c>
      <c r="J101" s="26">
        <f t="shared" si="7"/>
        <v>34.218060000000001</v>
      </c>
      <c r="K101" s="26">
        <f t="shared" si="8"/>
        <v>33.218060000000001</v>
      </c>
      <c r="L101" s="26" t="e">
        <f t="shared" si="9"/>
        <v>#DIV/0!</v>
      </c>
      <c r="M101" s="7"/>
    </row>
    <row r="102" spans="1:13" ht="90" x14ac:dyDescent="0.25">
      <c r="A102" s="129" t="s">
        <v>396</v>
      </c>
      <c r="B102" s="65" t="s">
        <v>19</v>
      </c>
      <c r="C102" s="66" t="str">
        <f>[4]Доходы!$S$106</f>
        <v xml:space="preserve"> 000 1161012901 0000 140</v>
      </c>
      <c r="D102" s="62">
        <f>E102+F102</f>
        <v>0</v>
      </c>
      <c r="E102" s="26"/>
      <c r="F102" s="26"/>
      <c r="G102" s="20">
        <f>H102+I102</f>
        <v>-624.5</v>
      </c>
      <c r="H102" s="26">
        <v>-624.5</v>
      </c>
      <c r="I102" s="26"/>
      <c r="J102" s="26" t="e">
        <f t="shared" si="7"/>
        <v>#DIV/0!</v>
      </c>
      <c r="K102" s="26" t="e">
        <f t="shared" si="8"/>
        <v>#DIV/0!</v>
      </c>
      <c r="L102" s="26" t="e">
        <f t="shared" si="9"/>
        <v>#DIV/0!</v>
      </c>
      <c r="M102" s="7"/>
    </row>
    <row r="103" spans="1:13" ht="31.5" x14ac:dyDescent="0.25">
      <c r="A103" s="127" t="s">
        <v>390</v>
      </c>
      <c r="B103" s="65" t="s">
        <v>19</v>
      </c>
      <c r="C103" s="66" t="s">
        <v>391</v>
      </c>
      <c r="D103" s="62">
        <f t="shared" si="17"/>
        <v>72000</v>
      </c>
      <c r="E103" s="26">
        <f>E104</f>
        <v>72000</v>
      </c>
      <c r="F103" s="26">
        <f>F104</f>
        <v>0</v>
      </c>
      <c r="G103" s="20">
        <f t="shared" si="19"/>
        <v>56207.86</v>
      </c>
      <c r="H103" s="26">
        <f>H104</f>
        <v>56207.86</v>
      </c>
      <c r="I103" s="26">
        <f>I104</f>
        <v>0</v>
      </c>
      <c r="J103" s="20">
        <f t="shared" ref="J103:L105" si="20">G103/D103*100</f>
        <v>78.066472222222231</v>
      </c>
      <c r="K103" s="20">
        <f t="shared" si="20"/>
        <v>78.066472222222231</v>
      </c>
      <c r="L103" s="20" t="e">
        <f t="shared" si="20"/>
        <v>#DIV/0!</v>
      </c>
      <c r="M103" s="7"/>
    </row>
    <row r="104" spans="1:13" ht="157.5" x14ac:dyDescent="0.25">
      <c r="A104" s="127" t="s">
        <v>392</v>
      </c>
      <c r="B104" s="65" t="s">
        <v>19</v>
      </c>
      <c r="C104" s="66" t="s">
        <v>393</v>
      </c>
      <c r="D104" s="62">
        <f t="shared" si="17"/>
        <v>72000</v>
      </c>
      <c r="E104" s="26">
        <v>72000</v>
      </c>
      <c r="F104" s="26"/>
      <c r="G104" s="20">
        <f t="shared" si="19"/>
        <v>56207.86</v>
      </c>
      <c r="H104" s="26">
        <v>56207.86</v>
      </c>
      <c r="I104" s="26"/>
      <c r="J104" s="20">
        <f t="shared" si="20"/>
        <v>78.066472222222231</v>
      </c>
      <c r="K104" s="20">
        <f t="shared" si="20"/>
        <v>78.066472222222231</v>
      </c>
      <c r="L104" s="20" t="e">
        <f t="shared" si="20"/>
        <v>#DIV/0!</v>
      </c>
      <c r="M104" s="7"/>
    </row>
    <row r="105" spans="1:13" ht="31.5" x14ac:dyDescent="0.25">
      <c r="A105" s="125" t="s">
        <v>120</v>
      </c>
      <c r="B105" s="47" t="s">
        <v>19</v>
      </c>
      <c r="C105" s="48" t="s">
        <v>121</v>
      </c>
      <c r="D105" s="49">
        <f t="shared" ref="D105:D152" si="21">E105+F105</f>
        <v>407000</v>
      </c>
      <c r="E105" s="49">
        <f t="shared" ref="E105:F105" si="22">E109+E106</f>
        <v>138000</v>
      </c>
      <c r="F105" s="49">
        <f t="shared" si="22"/>
        <v>269000</v>
      </c>
      <c r="G105" s="53">
        <f t="shared" si="19"/>
        <v>1024911.57</v>
      </c>
      <c r="H105" s="49">
        <f>H109+H106</f>
        <v>900942.35</v>
      </c>
      <c r="I105" s="49">
        <f>I109+I107+I108+I111</f>
        <v>123969.22</v>
      </c>
      <c r="J105" s="53">
        <f t="shared" si="20"/>
        <v>251.82102457002458</v>
      </c>
      <c r="K105" s="53">
        <f t="shared" si="20"/>
        <v>652.8567753623189</v>
      </c>
      <c r="L105" s="53">
        <f t="shared" si="20"/>
        <v>46.085211895910781</v>
      </c>
      <c r="M105" s="7"/>
    </row>
    <row r="106" spans="1:13" ht="15.75" x14ac:dyDescent="0.25">
      <c r="A106" s="124" t="s">
        <v>122</v>
      </c>
      <c r="B106" s="24" t="s">
        <v>19</v>
      </c>
      <c r="C106" s="25" t="s">
        <v>123</v>
      </c>
      <c r="D106" s="26">
        <f t="shared" si="21"/>
        <v>0</v>
      </c>
      <c r="E106" s="26">
        <f>E107+E108</f>
        <v>0</v>
      </c>
      <c r="F106" s="26">
        <f>F107+F108</f>
        <v>0</v>
      </c>
      <c r="G106" s="20">
        <f t="shared" si="19"/>
        <v>63161.11</v>
      </c>
      <c r="H106" s="26">
        <f>H107+H108</f>
        <v>63012.47</v>
      </c>
      <c r="I106" s="26">
        <f>I107+I108</f>
        <v>148.63999999999999</v>
      </c>
      <c r="J106" s="26"/>
      <c r="K106" s="26"/>
      <c r="L106" s="26"/>
      <c r="M106" s="7"/>
    </row>
    <row r="107" spans="1:13" ht="15.75" x14ac:dyDescent="0.25">
      <c r="A107" s="124" t="s">
        <v>122</v>
      </c>
      <c r="B107" s="24" t="s">
        <v>19</v>
      </c>
      <c r="C107" s="25" t="s">
        <v>335</v>
      </c>
      <c r="D107" s="26">
        <f t="shared" si="21"/>
        <v>0</v>
      </c>
      <c r="E107" s="26"/>
      <c r="F107" s="26"/>
      <c r="G107" s="20">
        <f t="shared" si="19"/>
        <v>63012.47</v>
      </c>
      <c r="H107" s="26">
        <v>63012.47</v>
      </c>
      <c r="I107" s="26"/>
      <c r="J107" s="20" t="e">
        <f t="shared" ref="J107:L113" si="23">G107/D107*100</f>
        <v>#DIV/0!</v>
      </c>
      <c r="K107" s="26"/>
      <c r="L107" s="26"/>
      <c r="M107" s="7"/>
    </row>
    <row r="108" spans="1:13" ht="47.25" x14ac:dyDescent="0.25">
      <c r="A108" s="124" t="s">
        <v>124</v>
      </c>
      <c r="B108" s="24" t="s">
        <v>19</v>
      </c>
      <c r="C108" s="25" t="s">
        <v>332</v>
      </c>
      <c r="D108" s="26">
        <f t="shared" si="21"/>
        <v>0</v>
      </c>
      <c r="E108" s="26"/>
      <c r="F108" s="26"/>
      <c r="G108" s="20">
        <f>I108</f>
        <v>148.63999999999999</v>
      </c>
      <c r="H108" s="26"/>
      <c r="I108" s="26">
        <v>148.63999999999999</v>
      </c>
      <c r="J108" s="20" t="e">
        <f t="shared" si="23"/>
        <v>#DIV/0!</v>
      </c>
      <c r="K108" s="26"/>
      <c r="L108" s="26"/>
      <c r="M108" s="7"/>
    </row>
    <row r="109" spans="1:13" ht="15.75" x14ac:dyDescent="0.25">
      <c r="A109" s="124" t="s">
        <v>125</v>
      </c>
      <c r="B109" s="24" t="s">
        <v>19</v>
      </c>
      <c r="C109" s="25" t="s">
        <v>126</v>
      </c>
      <c r="D109" s="26">
        <f t="shared" si="21"/>
        <v>407000</v>
      </c>
      <c r="E109" s="26">
        <f t="shared" ref="E109:H109" si="24">SUM(E110:E111)</f>
        <v>138000</v>
      </c>
      <c r="F109" s="26">
        <f t="shared" si="24"/>
        <v>269000</v>
      </c>
      <c r="G109" s="20">
        <f t="shared" si="19"/>
        <v>837929.88</v>
      </c>
      <c r="H109" s="26">
        <f t="shared" si="24"/>
        <v>837929.88</v>
      </c>
      <c r="I109" s="26"/>
      <c r="J109" s="20">
        <f t="shared" si="23"/>
        <v>205.8795773955774</v>
      </c>
      <c r="K109" s="20">
        <f t="shared" si="23"/>
        <v>607.19556521739128</v>
      </c>
      <c r="L109" s="20">
        <f t="shared" si="23"/>
        <v>0</v>
      </c>
      <c r="M109" s="7"/>
    </row>
    <row r="110" spans="1:13" ht="31.5" x14ac:dyDescent="0.25">
      <c r="A110" s="124" t="s">
        <v>127</v>
      </c>
      <c r="B110" s="24" t="s">
        <v>19</v>
      </c>
      <c r="C110" s="25" t="s">
        <v>128</v>
      </c>
      <c r="D110" s="26">
        <f t="shared" si="21"/>
        <v>138000</v>
      </c>
      <c r="E110" s="26">
        <v>138000</v>
      </c>
      <c r="F110" s="26"/>
      <c r="G110" s="20">
        <f t="shared" si="19"/>
        <v>837929.88</v>
      </c>
      <c r="H110" s="26">
        <v>837929.88</v>
      </c>
      <c r="I110" s="26"/>
      <c r="J110" s="20">
        <f t="shared" si="23"/>
        <v>607.19556521739128</v>
      </c>
      <c r="K110" s="20">
        <f t="shared" si="23"/>
        <v>607.19556521739128</v>
      </c>
      <c r="L110" s="20" t="e">
        <f t="shared" si="23"/>
        <v>#DIV/0!</v>
      </c>
      <c r="M110" s="7"/>
    </row>
    <row r="111" spans="1:13" ht="31.5" x14ac:dyDescent="0.25">
      <c r="A111" s="124" t="s">
        <v>129</v>
      </c>
      <c r="B111" s="24" t="s">
        <v>19</v>
      </c>
      <c r="C111" s="25" t="s">
        <v>398</v>
      </c>
      <c r="D111" s="26">
        <f t="shared" si="21"/>
        <v>269000</v>
      </c>
      <c r="E111" s="26"/>
      <c r="F111" s="26">
        <v>269000</v>
      </c>
      <c r="G111" s="20">
        <f t="shared" si="19"/>
        <v>123820.58</v>
      </c>
      <c r="H111" s="26"/>
      <c r="I111" s="26">
        <v>123820.58</v>
      </c>
      <c r="J111" s="20">
        <f t="shared" si="23"/>
        <v>46.029955390334571</v>
      </c>
      <c r="K111" s="20" t="e">
        <f t="shared" si="23"/>
        <v>#DIV/0!</v>
      </c>
      <c r="L111" s="20">
        <f t="shared" si="23"/>
        <v>46.029955390334571</v>
      </c>
      <c r="M111" s="7"/>
    </row>
    <row r="112" spans="1:13" ht="31.5" x14ac:dyDescent="0.25">
      <c r="A112" s="125" t="s">
        <v>130</v>
      </c>
      <c r="B112" s="47" t="s">
        <v>19</v>
      </c>
      <c r="C112" s="48" t="s">
        <v>131</v>
      </c>
      <c r="D112" s="49">
        <f t="shared" ref="D112:I112" si="25">D113+D150</f>
        <v>478218204.97000003</v>
      </c>
      <c r="E112" s="49">
        <f t="shared" si="25"/>
        <v>372073796</v>
      </c>
      <c r="F112" s="49">
        <f t="shared" si="25"/>
        <v>124164208.97</v>
      </c>
      <c r="G112" s="49">
        <f t="shared" si="25"/>
        <v>334241098.76999998</v>
      </c>
      <c r="H112" s="49">
        <f t="shared" si="25"/>
        <v>282951828.19</v>
      </c>
      <c r="I112" s="49">
        <f t="shared" si="25"/>
        <v>61448209.57</v>
      </c>
      <c r="J112" s="53">
        <f t="shared" si="23"/>
        <v>69.893010198339866</v>
      </c>
      <c r="K112" s="53">
        <f t="shared" si="23"/>
        <v>76.047233433767531</v>
      </c>
      <c r="L112" s="53">
        <f t="shared" si="23"/>
        <v>49.489470500188055</v>
      </c>
      <c r="M112" s="7"/>
    </row>
    <row r="113" spans="1:13" ht="78.75" x14ac:dyDescent="0.25">
      <c r="A113" s="125" t="s">
        <v>132</v>
      </c>
      <c r="B113" s="47" t="s">
        <v>19</v>
      </c>
      <c r="C113" s="48" t="s">
        <v>133</v>
      </c>
      <c r="D113" s="49">
        <f>D114+D120+D127+D142</f>
        <v>481021004.97000003</v>
      </c>
      <c r="E113" s="49">
        <f>E114+E120+E127+E142</f>
        <v>374876596</v>
      </c>
      <c r="F113" s="49">
        <f>F114+F120+F127+F143+F142</f>
        <v>124164208.97</v>
      </c>
      <c r="G113" s="49">
        <f>G114+G120+G127+G142</f>
        <v>337043889.49000001</v>
      </c>
      <c r="H113" s="49">
        <f>H114+H120+H127+H142</f>
        <v>285754618.91000003</v>
      </c>
      <c r="I113" s="49">
        <f>I114+I120+I127+I143+I142</f>
        <v>61448209.57</v>
      </c>
      <c r="J113" s="49">
        <f t="shared" si="23"/>
        <v>70.068434851617454</v>
      </c>
      <c r="K113" s="49">
        <f t="shared" si="23"/>
        <v>76.226316062152904</v>
      </c>
      <c r="L113" s="49">
        <f t="shared" si="23"/>
        <v>49.489470500188055</v>
      </c>
      <c r="M113" s="7"/>
    </row>
    <row r="114" spans="1:13" ht="31.5" x14ac:dyDescent="0.25">
      <c r="A114" s="124" t="s">
        <v>134</v>
      </c>
      <c r="B114" s="24" t="s">
        <v>19</v>
      </c>
      <c r="C114" s="25" t="s">
        <v>402</v>
      </c>
      <c r="D114" s="26">
        <f>D115</f>
        <v>158821200</v>
      </c>
      <c r="E114" s="26">
        <f>E115+E119</f>
        <v>145112500</v>
      </c>
      <c r="F114" s="26">
        <f>F115+F119</f>
        <v>29409800</v>
      </c>
      <c r="G114" s="26">
        <f>G115</f>
        <v>142572483.19999999</v>
      </c>
      <c r="H114" s="26">
        <f>H115+H119</f>
        <v>133029350</v>
      </c>
      <c r="I114" s="26">
        <f>I115+I119</f>
        <v>18544633.199999999</v>
      </c>
      <c r="J114" s="20">
        <f t="shared" ref="J114:L119" si="26">G114/D114*100</f>
        <v>89.769176407179899</v>
      </c>
      <c r="K114" s="20">
        <f t="shared" si="26"/>
        <v>91.673253510207601</v>
      </c>
      <c r="L114" s="20">
        <f t="shared" si="26"/>
        <v>63.055965018463233</v>
      </c>
      <c r="M114" s="7"/>
    </row>
    <row r="115" spans="1:13" ht="31.5" x14ac:dyDescent="0.25">
      <c r="A115" s="124" t="s">
        <v>135</v>
      </c>
      <c r="B115" s="24" t="s">
        <v>19</v>
      </c>
      <c r="C115" s="25" t="s">
        <v>403</v>
      </c>
      <c r="D115" s="26">
        <f>D116+D117+D119</f>
        <v>158821200</v>
      </c>
      <c r="E115" s="26">
        <f t="shared" ref="E115:H115" si="27">E116+E117</f>
        <v>138939400</v>
      </c>
      <c r="F115" s="26">
        <f>F116+F117+F118</f>
        <v>29409800</v>
      </c>
      <c r="G115" s="26">
        <f>G116+G117+G119</f>
        <v>142572483.19999999</v>
      </c>
      <c r="H115" s="26">
        <f t="shared" si="27"/>
        <v>126856250</v>
      </c>
      <c r="I115" s="26">
        <f>I116+I117+I118</f>
        <v>18544633.199999999</v>
      </c>
      <c r="J115" s="20">
        <f t="shared" si="26"/>
        <v>89.769176407179899</v>
      </c>
      <c r="K115" s="20">
        <f t="shared" si="26"/>
        <v>91.303294817740692</v>
      </c>
      <c r="L115" s="20">
        <f t="shared" si="26"/>
        <v>63.055965018463233</v>
      </c>
      <c r="M115" s="7"/>
    </row>
    <row r="116" spans="1:13" ht="47.25" x14ac:dyDescent="0.25">
      <c r="A116" s="124" t="s">
        <v>136</v>
      </c>
      <c r="B116" s="24" t="s">
        <v>19</v>
      </c>
      <c r="C116" s="25" t="s">
        <v>404</v>
      </c>
      <c r="D116" s="26">
        <f t="shared" si="21"/>
        <v>138939400</v>
      </c>
      <c r="E116" s="26">
        <v>138939400</v>
      </c>
      <c r="F116" s="26"/>
      <c r="G116" s="20">
        <f t="shared" si="19"/>
        <v>126856250</v>
      </c>
      <c r="H116" s="26">
        <v>126856250</v>
      </c>
      <c r="I116" s="26"/>
      <c r="J116" s="20">
        <f t="shared" si="26"/>
        <v>91.303294817740692</v>
      </c>
      <c r="K116" s="20">
        <f t="shared" si="26"/>
        <v>91.303294817740692</v>
      </c>
      <c r="L116" s="20" t="e">
        <f t="shared" si="26"/>
        <v>#DIV/0!</v>
      </c>
      <c r="M116" s="7"/>
    </row>
    <row r="117" spans="1:13" ht="47.25" x14ac:dyDescent="0.25">
      <c r="A117" s="124" t="s">
        <v>137</v>
      </c>
      <c r="B117" s="24" t="s">
        <v>19</v>
      </c>
      <c r="C117" s="25" t="s">
        <v>405</v>
      </c>
      <c r="D117" s="26">
        <f>E117+F117</f>
        <v>13708700</v>
      </c>
      <c r="E117" s="26"/>
      <c r="F117" s="26">
        <v>13708700</v>
      </c>
      <c r="G117" s="20">
        <f>H117+I117</f>
        <v>9543133.1999999993</v>
      </c>
      <c r="H117" s="26"/>
      <c r="I117" s="26">
        <v>9543133.1999999993</v>
      </c>
      <c r="J117" s="20">
        <f t="shared" si="26"/>
        <v>69.61369932962279</v>
      </c>
      <c r="K117" s="20" t="e">
        <f t="shared" si="26"/>
        <v>#DIV/0!</v>
      </c>
      <c r="L117" s="20">
        <f t="shared" si="26"/>
        <v>69.61369932962279</v>
      </c>
      <c r="M117" s="7"/>
    </row>
    <row r="118" spans="1:13" ht="43.5" customHeight="1" x14ac:dyDescent="0.25">
      <c r="A118" s="124" t="s">
        <v>454</v>
      </c>
      <c r="B118" s="24" t="s">
        <v>19</v>
      </c>
      <c r="C118" s="25" t="s">
        <v>453</v>
      </c>
      <c r="D118" s="26"/>
      <c r="E118" s="26"/>
      <c r="F118" s="26">
        <v>15701100</v>
      </c>
      <c r="G118" s="20"/>
      <c r="H118" s="26"/>
      <c r="I118" s="26">
        <v>9001500</v>
      </c>
      <c r="J118" s="26"/>
      <c r="K118" s="26"/>
      <c r="L118" s="26"/>
      <c r="M118" s="7"/>
    </row>
    <row r="119" spans="1:13" ht="63" x14ac:dyDescent="0.25">
      <c r="A119" s="124" t="s">
        <v>138</v>
      </c>
      <c r="B119" s="24" t="s">
        <v>19</v>
      </c>
      <c r="C119" s="25" t="s">
        <v>406</v>
      </c>
      <c r="D119" s="26">
        <f t="shared" si="21"/>
        <v>6173100</v>
      </c>
      <c r="E119" s="26">
        <v>6173100</v>
      </c>
      <c r="F119" s="26"/>
      <c r="G119" s="20">
        <f t="shared" si="19"/>
        <v>6173100</v>
      </c>
      <c r="H119" s="26">
        <v>6173100</v>
      </c>
      <c r="I119" s="26"/>
      <c r="J119" s="20">
        <f t="shared" si="26"/>
        <v>100</v>
      </c>
      <c r="K119" s="26"/>
      <c r="L119" s="26"/>
      <c r="M119" s="7"/>
    </row>
    <row r="120" spans="1:13" ht="47.25" x14ac:dyDescent="0.25">
      <c r="A120" s="125" t="s">
        <v>139</v>
      </c>
      <c r="B120" s="47" t="s">
        <v>19</v>
      </c>
      <c r="C120" s="48" t="s">
        <v>407</v>
      </c>
      <c r="D120" s="49">
        <f t="shared" si="21"/>
        <v>147120004.97</v>
      </c>
      <c r="E120" s="49">
        <f>E122+E124+E121</f>
        <v>55410496</v>
      </c>
      <c r="F120" s="49">
        <f>F122+F124+F123+F121</f>
        <v>91709508.969999999</v>
      </c>
      <c r="G120" s="53">
        <f t="shared" si="19"/>
        <v>69572691.319999993</v>
      </c>
      <c r="H120" s="49">
        <f>H122+H124+H121</f>
        <v>29294806.710000001</v>
      </c>
      <c r="I120" s="49">
        <f>I122+I124+I121++I123</f>
        <v>40277884.609999999</v>
      </c>
      <c r="J120" s="53">
        <f>G120/D120*100</f>
        <v>47.289755960915663</v>
      </c>
      <c r="K120" s="53">
        <f>H120/E120*100</f>
        <v>52.868696049932495</v>
      </c>
      <c r="L120" s="53">
        <f>I120/F120*100</f>
        <v>43.918984042511546</v>
      </c>
      <c r="M120" s="7"/>
    </row>
    <row r="121" spans="1:13" ht="15.75" x14ac:dyDescent="0.25">
      <c r="A121" s="124"/>
      <c r="B121" s="24" t="s">
        <v>19</v>
      </c>
      <c r="C121" s="25" t="s">
        <v>463</v>
      </c>
      <c r="D121" s="26">
        <f t="shared" si="21"/>
        <v>47449695.700000003</v>
      </c>
      <c r="E121" s="26"/>
      <c r="F121" s="26">
        <v>47449695.700000003</v>
      </c>
      <c r="G121" s="20">
        <f t="shared" si="19"/>
        <v>13580209.91</v>
      </c>
      <c r="H121" s="26"/>
      <c r="I121" s="26">
        <v>13580209.91</v>
      </c>
      <c r="J121" s="26"/>
      <c r="K121" s="26"/>
      <c r="L121" s="26"/>
      <c r="M121" s="7"/>
    </row>
    <row r="122" spans="1:13" ht="47.25" x14ac:dyDescent="0.25">
      <c r="A122" s="124" t="s">
        <v>440</v>
      </c>
      <c r="B122" s="24" t="s">
        <v>19</v>
      </c>
      <c r="C122" s="25" t="s">
        <v>439</v>
      </c>
      <c r="D122" s="26">
        <f t="shared" si="21"/>
        <v>2996900</v>
      </c>
      <c r="E122" s="26">
        <v>2996900</v>
      </c>
      <c r="F122" s="26"/>
      <c r="G122" s="20">
        <f t="shared" si="19"/>
        <v>887600.96</v>
      </c>
      <c r="H122" s="26">
        <v>887600.96</v>
      </c>
      <c r="I122" s="26"/>
      <c r="J122" s="26"/>
      <c r="K122" s="26"/>
      <c r="L122" s="26"/>
      <c r="M122" s="7"/>
    </row>
    <row r="123" spans="1:13" ht="196.5" customHeight="1" x14ac:dyDescent="0.25">
      <c r="A123" s="124" t="s">
        <v>466</v>
      </c>
      <c r="B123" s="24" t="s">
        <v>19</v>
      </c>
      <c r="C123" s="25" t="s">
        <v>460</v>
      </c>
      <c r="D123" s="26">
        <f>E123+F123</f>
        <v>2323213.27</v>
      </c>
      <c r="E123" s="26"/>
      <c r="F123" s="26">
        <v>2323213.27</v>
      </c>
      <c r="G123" s="20">
        <f>H123+I123</f>
        <v>0</v>
      </c>
      <c r="H123" s="26"/>
      <c r="I123" s="26"/>
      <c r="J123" s="26"/>
      <c r="K123" s="26"/>
      <c r="L123" s="26"/>
      <c r="M123" s="7"/>
    </row>
    <row r="124" spans="1:13" ht="15.75" x14ac:dyDescent="0.25">
      <c r="A124" s="124" t="s">
        <v>140</v>
      </c>
      <c r="B124" s="24" t="s">
        <v>19</v>
      </c>
      <c r="C124" s="25" t="s">
        <v>408</v>
      </c>
      <c r="D124" s="26">
        <f t="shared" si="21"/>
        <v>94350196</v>
      </c>
      <c r="E124" s="26">
        <f t="shared" ref="E124:I124" si="28">E125+E126</f>
        <v>52413596</v>
      </c>
      <c r="F124" s="26">
        <f>F126</f>
        <v>41936600</v>
      </c>
      <c r="G124" s="20">
        <f t="shared" si="19"/>
        <v>55104880.450000003</v>
      </c>
      <c r="H124" s="26">
        <f t="shared" si="28"/>
        <v>28407205.75</v>
      </c>
      <c r="I124" s="26">
        <f t="shared" si="28"/>
        <v>26697674.699999999</v>
      </c>
      <c r="J124" s="20">
        <f t="shared" ref="J124:L126" si="29">G124/D124*100</f>
        <v>58.404627426529146</v>
      </c>
      <c r="K124" s="20">
        <f t="shared" si="29"/>
        <v>54.198162152430825</v>
      </c>
      <c r="L124" s="20">
        <f t="shared" si="29"/>
        <v>63.661991434689504</v>
      </c>
      <c r="M124" s="7"/>
    </row>
    <row r="125" spans="1:13" ht="31.5" x14ac:dyDescent="0.25">
      <c r="A125" s="124" t="s">
        <v>141</v>
      </c>
      <c r="B125" s="24" t="s">
        <v>19</v>
      </c>
      <c r="C125" s="25" t="s">
        <v>409</v>
      </c>
      <c r="D125" s="26">
        <f t="shared" si="21"/>
        <v>52413596</v>
      </c>
      <c r="E125" s="26">
        <v>52413596</v>
      </c>
      <c r="F125" s="26"/>
      <c r="G125" s="20">
        <f t="shared" si="19"/>
        <v>28407205.75</v>
      </c>
      <c r="H125" s="26">
        <v>28407205.75</v>
      </c>
      <c r="I125" s="26"/>
      <c r="J125" s="20">
        <f t="shared" si="29"/>
        <v>54.198162152430825</v>
      </c>
      <c r="K125" s="20">
        <f t="shared" si="29"/>
        <v>54.198162152430825</v>
      </c>
      <c r="L125" s="20" t="e">
        <f t="shared" si="29"/>
        <v>#DIV/0!</v>
      </c>
      <c r="M125" s="7"/>
    </row>
    <row r="126" spans="1:13" ht="31.5" x14ac:dyDescent="0.25">
      <c r="A126" s="124" t="s">
        <v>142</v>
      </c>
      <c r="B126" s="24" t="s">
        <v>19</v>
      </c>
      <c r="C126" s="25" t="s">
        <v>410</v>
      </c>
      <c r="D126" s="26">
        <f t="shared" si="21"/>
        <v>41936600</v>
      </c>
      <c r="E126" s="26"/>
      <c r="F126" s="26">
        <v>41936600</v>
      </c>
      <c r="G126" s="20">
        <f t="shared" si="19"/>
        <v>26697674.699999999</v>
      </c>
      <c r="H126" s="26"/>
      <c r="I126" s="26">
        <v>26697674.699999999</v>
      </c>
      <c r="J126" s="20">
        <f t="shared" si="29"/>
        <v>63.661991434689504</v>
      </c>
      <c r="K126" s="26"/>
      <c r="L126" s="26"/>
      <c r="M126" s="7"/>
    </row>
    <row r="127" spans="1:13" ht="31.5" x14ac:dyDescent="0.25">
      <c r="A127" s="125" t="s">
        <v>143</v>
      </c>
      <c r="B127" s="47" t="s">
        <v>19</v>
      </c>
      <c r="C127" s="48" t="s">
        <v>411</v>
      </c>
      <c r="D127" s="49">
        <f t="shared" si="21"/>
        <v>161523600</v>
      </c>
      <c r="E127" s="49">
        <f>E128+E130+E132+E134+E137+E140+E139</f>
        <v>160523300</v>
      </c>
      <c r="F127" s="49">
        <f>F128+F130+F132+F134+F137+F139+F140</f>
        <v>1000300</v>
      </c>
      <c r="G127" s="53">
        <f t="shared" si="19"/>
        <v>114278336.85000001</v>
      </c>
      <c r="H127" s="49">
        <f>H128+H130+H132+H134+H137+H140+H139</f>
        <v>113697245.09</v>
      </c>
      <c r="I127" s="26">
        <f>I128+I130+I132+I134+I137+I139+I140</f>
        <v>581091.76</v>
      </c>
      <c r="J127" s="53">
        <f>G127/D127*100</f>
        <v>70.750241357919222</v>
      </c>
      <c r="K127" s="53">
        <f>H127/E127*100</f>
        <v>70.829122681878587</v>
      </c>
      <c r="L127" s="53">
        <f>I127/F127*100</f>
        <v>58.091748475457358</v>
      </c>
      <c r="M127" s="7"/>
    </row>
    <row r="128" spans="1:13" ht="78.75" x14ac:dyDescent="0.25">
      <c r="A128" s="124" t="s">
        <v>144</v>
      </c>
      <c r="B128" s="24" t="s">
        <v>19</v>
      </c>
      <c r="C128" s="25" t="s">
        <v>412</v>
      </c>
      <c r="D128" s="26">
        <f t="shared" si="21"/>
        <v>0</v>
      </c>
      <c r="E128" s="26">
        <f>E129</f>
        <v>0</v>
      </c>
      <c r="F128" s="26">
        <f>F129</f>
        <v>0</v>
      </c>
      <c r="G128" s="20">
        <f t="shared" si="19"/>
        <v>0</v>
      </c>
      <c r="H128" s="26">
        <f>H129</f>
        <v>0</v>
      </c>
      <c r="I128" s="26">
        <f>I129</f>
        <v>0</v>
      </c>
      <c r="J128" s="26"/>
      <c r="K128" s="26"/>
      <c r="L128" s="26"/>
      <c r="M128" s="7"/>
    </row>
    <row r="129" spans="1:13" ht="78.75" x14ac:dyDescent="0.25">
      <c r="A129" s="124" t="s">
        <v>145</v>
      </c>
      <c r="B129" s="24" t="s">
        <v>19</v>
      </c>
      <c r="C129" s="25" t="s">
        <v>413</v>
      </c>
      <c r="D129" s="26">
        <f t="shared" si="21"/>
        <v>0</v>
      </c>
      <c r="E129" s="26"/>
      <c r="F129" s="26"/>
      <c r="G129" s="20">
        <f t="shared" si="19"/>
        <v>0</v>
      </c>
      <c r="H129" s="26"/>
      <c r="I129" s="26"/>
      <c r="J129" s="26"/>
      <c r="K129" s="26"/>
      <c r="L129" s="26"/>
      <c r="M129" s="7"/>
    </row>
    <row r="130" spans="1:13" ht="63" x14ac:dyDescent="0.25">
      <c r="A130" s="124" t="s">
        <v>146</v>
      </c>
      <c r="B130" s="24" t="s">
        <v>19</v>
      </c>
      <c r="C130" s="25" t="s">
        <v>414</v>
      </c>
      <c r="D130" s="26">
        <f t="shared" si="21"/>
        <v>877700</v>
      </c>
      <c r="E130" s="26">
        <f>E131</f>
        <v>0</v>
      </c>
      <c r="F130" s="26">
        <f>F131</f>
        <v>877700</v>
      </c>
      <c r="G130" s="20">
        <f t="shared" si="19"/>
        <v>550966.76</v>
      </c>
      <c r="H130" s="26">
        <f>H131</f>
        <v>0</v>
      </c>
      <c r="I130" s="26">
        <f>I131</f>
        <v>550966.76</v>
      </c>
      <c r="J130" s="20">
        <f t="shared" ref="J130:L136" si="30">G130/D130*100</f>
        <v>62.773927310014813</v>
      </c>
      <c r="K130" s="20" t="e">
        <f t="shared" si="30"/>
        <v>#DIV/0!</v>
      </c>
      <c r="L130" s="20">
        <f t="shared" si="30"/>
        <v>62.773927310014813</v>
      </c>
      <c r="M130" s="7"/>
    </row>
    <row r="131" spans="1:13" ht="78.75" x14ac:dyDescent="0.25">
      <c r="A131" s="124" t="s">
        <v>147</v>
      </c>
      <c r="B131" s="24" t="s">
        <v>19</v>
      </c>
      <c r="C131" s="25" t="s">
        <v>415</v>
      </c>
      <c r="D131" s="26">
        <f t="shared" si="21"/>
        <v>877700</v>
      </c>
      <c r="E131" s="26"/>
      <c r="F131" s="26">
        <v>877700</v>
      </c>
      <c r="G131" s="20">
        <f t="shared" si="19"/>
        <v>550966.76</v>
      </c>
      <c r="H131" s="26">
        <v>0</v>
      </c>
      <c r="I131" s="26">
        <v>550966.76</v>
      </c>
      <c r="J131" s="20">
        <f t="shared" si="30"/>
        <v>62.773927310014813</v>
      </c>
      <c r="K131" s="20" t="e">
        <f t="shared" si="30"/>
        <v>#DIV/0!</v>
      </c>
      <c r="L131" s="20">
        <f t="shared" si="30"/>
        <v>62.773927310014813</v>
      </c>
      <c r="M131" s="7"/>
    </row>
    <row r="132" spans="1:13" ht="63" x14ac:dyDescent="0.25">
      <c r="A132" s="124" t="s">
        <v>148</v>
      </c>
      <c r="B132" s="24" t="s">
        <v>19</v>
      </c>
      <c r="C132" s="25" t="s">
        <v>416</v>
      </c>
      <c r="D132" s="26">
        <f t="shared" si="21"/>
        <v>11615700</v>
      </c>
      <c r="E132" s="26">
        <f>E133</f>
        <v>11615700</v>
      </c>
      <c r="F132" s="26">
        <f>F133</f>
        <v>0</v>
      </c>
      <c r="G132" s="20">
        <f t="shared" si="19"/>
        <v>7076784.8300000001</v>
      </c>
      <c r="H132" s="26">
        <f>H133</f>
        <v>7076784.8300000001</v>
      </c>
      <c r="I132" s="26">
        <f>I133</f>
        <v>0</v>
      </c>
      <c r="J132" s="20">
        <f t="shared" si="30"/>
        <v>60.924307876408655</v>
      </c>
      <c r="K132" s="20">
        <f t="shared" si="30"/>
        <v>60.924307876408655</v>
      </c>
      <c r="L132" s="20" t="e">
        <f t="shared" si="30"/>
        <v>#DIV/0!</v>
      </c>
      <c r="M132" s="7"/>
    </row>
    <row r="133" spans="1:13" ht="63" x14ac:dyDescent="0.25">
      <c r="A133" s="124" t="s">
        <v>149</v>
      </c>
      <c r="B133" s="24" t="s">
        <v>19</v>
      </c>
      <c r="C133" s="25" t="s">
        <v>417</v>
      </c>
      <c r="D133" s="26">
        <f t="shared" si="21"/>
        <v>11615700</v>
      </c>
      <c r="E133" s="26">
        <v>11615700</v>
      </c>
      <c r="F133" s="26"/>
      <c r="G133" s="20">
        <f t="shared" si="19"/>
        <v>7076784.8300000001</v>
      </c>
      <c r="H133" s="26">
        <v>7076784.8300000001</v>
      </c>
      <c r="I133" s="26"/>
      <c r="J133" s="20">
        <f t="shared" si="30"/>
        <v>60.924307876408655</v>
      </c>
      <c r="K133" s="20">
        <f t="shared" si="30"/>
        <v>60.924307876408655</v>
      </c>
      <c r="L133" s="20" t="e">
        <f t="shared" si="30"/>
        <v>#DIV/0!</v>
      </c>
      <c r="M133" s="7"/>
    </row>
    <row r="134" spans="1:13" ht="47.25" x14ac:dyDescent="0.25">
      <c r="A134" s="124" t="s">
        <v>150</v>
      </c>
      <c r="B134" s="24" t="s">
        <v>19</v>
      </c>
      <c r="C134" s="25" t="s">
        <v>418</v>
      </c>
      <c r="D134" s="26">
        <f t="shared" si="21"/>
        <v>7996000</v>
      </c>
      <c r="E134" s="26">
        <f>E135+E136</f>
        <v>7873400</v>
      </c>
      <c r="F134" s="26">
        <f>F135+F136</f>
        <v>122600</v>
      </c>
      <c r="G134" s="20">
        <f t="shared" si="19"/>
        <v>4724901.26</v>
      </c>
      <c r="H134" s="26">
        <f>H135+H136</f>
        <v>4694776.26</v>
      </c>
      <c r="I134" s="26">
        <f>I136</f>
        <v>30125</v>
      </c>
      <c r="J134" s="20">
        <f t="shared" si="30"/>
        <v>59.090811155577782</v>
      </c>
      <c r="K134" s="20">
        <f t="shared" si="30"/>
        <v>59.628321436736357</v>
      </c>
      <c r="L134" s="20">
        <f t="shared" si="30"/>
        <v>24.571778140293638</v>
      </c>
      <c r="M134" s="7"/>
    </row>
    <row r="135" spans="1:13" ht="63" x14ac:dyDescent="0.25">
      <c r="A135" s="124" t="s">
        <v>151</v>
      </c>
      <c r="B135" s="24" t="s">
        <v>19</v>
      </c>
      <c r="C135" s="25" t="s">
        <v>419</v>
      </c>
      <c r="D135" s="26">
        <f t="shared" si="21"/>
        <v>7873400</v>
      </c>
      <c r="E135" s="26">
        <v>7873400</v>
      </c>
      <c r="F135" s="26"/>
      <c r="G135" s="20">
        <f t="shared" si="19"/>
        <v>4694776.26</v>
      </c>
      <c r="H135" s="26">
        <v>4694776.26</v>
      </c>
      <c r="I135" s="26"/>
      <c r="J135" s="20">
        <f t="shared" si="30"/>
        <v>59.628321436736357</v>
      </c>
      <c r="K135" s="20">
        <f t="shared" si="30"/>
        <v>59.628321436736357</v>
      </c>
      <c r="L135" s="20" t="e">
        <f t="shared" si="30"/>
        <v>#DIV/0!</v>
      </c>
      <c r="M135" s="7"/>
    </row>
    <row r="136" spans="1:13" ht="63" x14ac:dyDescent="0.25">
      <c r="A136" s="124" t="s">
        <v>152</v>
      </c>
      <c r="B136" s="24" t="s">
        <v>19</v>
      </c>
      <c r="C136" s="25" t="s">
        <v>422</v>
      </c>
      <c r="D136" s="26">
        <f t="shared" si="21"/>
        <v>122600</v>
      </c>
      <c r="E136" s="26"/>
      <c r="F136" s="26">
        <v>122600</v>
      </c>
      <c r="G136" s="20">
        <f t="shared" si="19"/>
        <v>30125</v>
      </c>
      <c r="H136" s="26"/>
      <c r="I136" s="26">
        <v>30125</v>
      </c>
      <c r="J136" s="20">
        <f t="shared" si="30"/>
        <v>24.571778140293638</v>
      </c>
      <c r="K136" s="20" t="e">
        <f t="shared" si="30"/>
        <v>#DIV/0!</v>
      </c>
      <c r="L136" s="20">
        <f t="shared" si="30"/>
        <v>24.571778140293638</v>
      </c>
      <c r="M136" s="7"/>
    </row>
    <row r="137" spans="1:13" ht="47.25" x14ac:dyDescent="0.25">
      <c r="A137" s="124" t="s">
        <v>153</v>
      </c>
      <c r="B137" s="24" t="s">
        <v>19</v>
      </c>
      <c r="C137" s="25" t="s">
        <v>420</v>
      </c>
      <c r="D137" s="26">
        <f t="shared" si="21"/>
        <v>68600</v>
      </c>
      <c r="E137" s="26">
        <f>E138</f>
        <v>68600</v>
      </c>
      <c r="F137" s="26"/>
      <c r="G137" s="20">
        <f t="shared" si="19"/>
        <v>32200</v>
      </c>
      <c r="H137" s="26">
        <f>H138</f>
        <v>32200</v>
      </c>
      <c r="I137" s="26"/>
      <c r="J137" s="26"/>
      <c r="K137" s="26"/>
      <c r="L137" s="26"/>
      <c r="M137" s="7"/>
    </row>
    <row r="138" spans="1:13" ht="63" x14ac:dyDescent="0.25">
      <c r="A138" s="124" t="s">
        <v>154</v>
      </c>
      <c r="B138" s="24" t="s">
        <v>19</v>
      </c>
      <c r="C138" s="25" t="s">
        <v>421</v>
      </c>
      <c r="D138" s="26">
        <f t="shared" si="21"/>
        <v>68600</v>
      </c>
      <c r="E138" s="26">
        <v>68600</v>
      </c>
      <c r="F138" s="26"/>
      <c r="G138" s="20">
        <f t="shared" si="19"/>
        <v>32200</v>
      </c>
      <c r="H138" s="26">
        <v>32200</v>
      </c>
      <c r="I138" s="26"/>
      <c r="J138" s="26"/>
      <c r="K138" s="26"/>
      <c r="L138" s="26"/>
      <c r="M138" s="7"/>
    </row>
    <row r="139" spans="1:13" ht="31.5" x14ac:dyDescent="0.25">
      <c r="A139" s="124" t="s">
        <v>347</v>
      </c>
      <c r="B139" s="24" t="s">
        <v>19</v>
      </c>
      <c r="C139" s="25" t="s">
        <v>423</v>
      </c>
      <c r="D139" s="26">
        <f t="shared" si="21"/>
        <v>7300</v>
      </c>
      <c r="E139" s="26">
        <v>7300</v>
      </c>
      <c r="F139" s="26"/>
      <c r="G139" s="20">
        <f t="shared" si="19"/>
        <v>7300</v>
      </c>
      <c r="H139" s="26">
        <v>7300</v>
      </c>
      <c r="I139" s="26"/>
      <c r="J139" s="20">
        <f t="shared" ref="J139" si="31">G139/D139*100</f>
        <v>100</v>
      </c>
      <c r="K139" s="26"/>
      <c r="L139" s="26"/>
      <c r="M139" s="7"/>
    </row>
    <row r="140" spans="1:13" ht="15.75" x14ac:dyDescent="0.25">
      <c r="A140" s="124" t="s">
        <v>155</v>
      </c>
      <c r="B140" s="24" t="s">
        <v>19</v>
      </c>
      <c r="C140" s="25" t="s">
        <v>424</v>
      </c>
      <c r="D140" s="26">
        <f t="shared" si="21"/>
        <v>140958300</v>
      </c>
      <c r="E140" s="26">
        <f>E141</f>
        <v>140958300</v>
      </c>
      <c r="F140" s="26"/>
      <c r="G140" s="20">
        <f t="shared" si="19"/>
        <v>101886184</v>
      </c>
      <c r="H140" s="26">
        <f>H141</f>
        <v>101886184</v>
      </c>
      <c r="I140" s="26"/>
      <c r="J140" s="20">
        <f t="shared" ref="J140:L143" si="32">G140/D140*100</f>
        <v>72.281081709980896</v>
      </c>
      <c r="K140" s="20">
        <f t="shared" si="32"/>
        <v>72.281081709980896</v>
      </c>
      <c r="L140" s="20" t="e">
        <f t="shared" si="32"/>
        <v>#DIV/0!</v>
      </c>
      <c r="M140" s="7"/>
    </row>
    <row r="141" spans="1:13" ht="31.5" x14ac:dyDescent="0.25">
      <c r="A141" s="124" t="s">
        <v>156</v>
      </c>
      <c r="B141" s="24" t="s">
        <v>19</v>
      </c>
      <c r="C141" s="25" t="s">
        <v>425</v>
      </c>
      <c r="D141" s="26">
        <f t="shared" si="21"/>
        <v>140958300</v>
      </c>
      <c r="E141" s="26">
        <v>140958300</v>
      </c>
      <c r="F141" s="26"/>
      <c r="G141" s="20">
        <f t="shared" si="19"/>
        <v>101886184</v>
      </c>
      <c r="H141" s="26">
        <v>101886184</v>
      </c>
      <c r="I141" s="26"/>
      <c r="J141" s="20">
        <f t="shared" si="32"/>
        <v>72.281081709980896</v>
      </c>
      <c r="K141" s="20">
        <f t="shared" si="32"/>
        <v>72.281081709980896</v>
      </c>
      <c r="L141" s="20" t="e">
        <f t="shared" si="32"/>
        <v>#DIV/0!</v>
      </c>
      <c r="M141" s="7"/>
    </row>
    <row r="142" spans="1:13" ht="15.75" x14ac:dyDescent="0.25">
      <c r="A142" s="124" t="s">
        <v>157</v>
      </c>
      <c r="B142" s="24" t="s">
        <v>19</v>
      </c>
      <c r="C142" s="25" t="s">
        <v>426</v>
      </c>
      <c r="D142" s="26">
        <f>D146+D145</f>
        <v>13556200</v>
      </c>
      <c r="E142" s="26">
        <f>E143+E146+E145</f>
        <v>13830300</v>
      </c>
      <c r="F142" s="26">
        <f>F143+F146</f>
        <v>2044600</v>
      </c>
      <c r="G142" s="20">
        <f>G145+G146</f>
        <v>10620378.120000001</v>
      </c>
      <c r="H142" s="26">
        <f>H143+H146+H145</f>
        <v>9733217.1099999994</v>
      </c>
      <c r="I142" s="26">
        <f>I146+I145</f>
        <v>2044600</v>
      </c>
      <c r="J142" s="20">
        <f t="shared" si="32"/>
        <v>78.343327186084593</v>
      </c>
      <c r="K142" s="20">
        <f t="shared" si="32"/>
        <v>70.376037468456929</v>
      </c>
      <c r="L142" s="20">
        <f t="shared" si="32"/>
        <v>100</v>
      </c>
      <c r="M142" s="7"/>
    </row>
    <row r="143" spans="1:13" ht="110.25" x14ac:dyDescent="0.25">
      <c r="A143" s="124" t="s">
        <v>158</v>
      </c>
      <c r="B143" s="24" t="s">
        <v>19</v>
      </c>
      <c r="C143" s="25" t="s">
        <v>427</v>
      </c>
      <c r="D143" s="26"/>
      <c r="E143" s="26">
        <f>E144</f>
        <v>2318700</v>
      </c>
      <c r="F143" s="26">
        <f>F144</f>
        <v>0</v>
      </c>
      <c r="G143" s="20"/>
      <c r="H143" s="26">
        <f>H144</f>
        <v>1157438.99</v>
      </c>
      <c r="I143" s="26">
        <f>I144</f>
        <v>0</v>
      </c>
      <c r="J143" s="20" t="e">
        <f t="shared" si="32"/>
        <v>#DIV/0!</v>
      </c>
      <c r="K143" s="20">
        <f t="shared" si="32"/>
        <v>49.91758269720102</v>
      </c>
      <c r="L143" s="20" t="e">
        <f t="shared" si="32"/>
        <v>#DIV/0!</v>
      </c>
      <c r="M143" s="7"/>
    </row>
    <row r="144" spans="1:13" ht="110.25" x14ac:dyDescent="0.25">
      <c r="A144" s="124" t="s">
        <v>159</v>
      </c>
      <c r="B144" s="24" t="s">
        <v>19</v>
      </c>
      <c r="C144" s="25" t="s">
        <v>428</v>
      </c>
      <c r="D144" s="26"/>
      <c r="E144" s="26">
        <v>2318700</v>
      </c>
      <c r="F144" s="26"/>
      <c r="G144" s="20"/>
      <c r="H144" s="26">
        <v>1157438.99</v>
      </c>
      <c r="I144" s="26"/>
      <c r="J144" s="26" t="e">
        <f t="shared" ref="J144:J149" si="33">G144/D144*100</f>
        <v>#DIV/0!</v>
      </c>
      <c r="K144" s="26">
        <f t="shared" ref="K144:K149" si="34">H144/E144*100</f>
        <v>49.91758269720102</v>
      </c>
      <c r="L144" s="26" t="e">
        <f t="shared" ref="L144:L149" si="35">I144/F144*100</f>
        <v>#DIV/0!</v>
      </c>
      <c r="M144" s="7"/>
    </row>
    <row r="145" spans="1:13" ht="15.75" x14ac:dyDescent="0.25">
      <c r="A145" s="124" t="s">
        <v>442</v>
      </c>
      <c r="B145" s="24" t="s">
        <v>19</v>
      </c>
      <c r="C145" s="25" t="s">
        <v>441</v>
      </c>
      <c r="D145" s="26">
        <f>E145</f>
        <v>7030800</v>
      </c>
      <c r="E145" s="26">
        <v>7030800</v>
      </c>
      <c r="F145" s="26"/>
      <c r="G145" s="20">
        <f>H145</f>
        <v>4094978.12</v>
      </c>
      <c r="H145" s="26">
        <v>4094978.12</v>
      </c>
      <c r="I145" s="26"/>
      <c r="J145" s="26"/>
      <c r="K145" s="26"/>
      <c r="L145" s="26"/>
      <c r="M145" s="7"/>
    </row>
    <row r="146" spans="1:13" ht="15.75" x14ac:dyDescent="0.25">
      <c r="A146" s="124" t="s">
        <v>429</v>
      </c>
      <c r="B146" s="47" t="s">
        <v>19</v>
      </c>
      <c r="C146" s="48" t="s">
        <v>430</v>
      </c>
      <c r="D146" s="49">
        <f>E146+D148</f>
        <v>6525400</v>
      </c>
      <c r="E146" s="49">
        <f>E147</f>
        <v>4480800</v>
      </c>
      <c r="F146" s="49">
        <f>F148</f>
        <v>2044600</v>
      </c>
      <c r="G146" s="53">
        <f>H146+G148</f>
        <v>6525400</v>
      </c>
      <c r="H146" s="49">
        <f>H147</f>
        <v>4480800</v>
      </c>
      <c r="I146" s="49">
        <f>I148</f>
        <v>2044600</v>
      </c>
      <c r="J146" s="49">
        <f t="shared" si="33"/>
        <v>100</v>
      </c>
      <c r="K146" s="49">
        <f t="shared" si="34"/>
        <v>100</v>
      </c>
      <c r="L146" s="49">
        <f t="shared" si="35"/>
        <v>100</v>
      </c>
      <c r="M146" s="7"/>
    </row>
    <row r="147" spans="1:13" ht="31.5" x14ac:dyDescent="0.25">
      <c r="A147" s="124" t="s">
        <v>436</v>
      </c>
      <c r="B147" s="24" t="s">
        <v>19</v>
      </c>
      <c r="C147" s="25" t="s">
        <v>431</v>
      </c>
      <c r="D147" s="26">
        <f>E147</f>
        <v>4480800</v>
      </c>
      <c r="E147" s="26">
        <v>4480800</v>
      </c>
      <c r="F147" s="26"/>
      <c r="G147" s="20">
        <f t="shared" si="19"/>
        <v>4480800</v>
      </c>
      <c r="H147" s="26">
        <v>4480800</v>
      </c>
      <c r="I147" s="26"/>
      <c r="J147" s="26">
        <f t="shared" si="33"/>
        <v>100</v>
      </c>
      <c r="K147" s="26">
        <f t="shared" si="34"/>
        <v>100</v>
      </c>
      <c r="L147" s="26" t="e">
        <f t="shared" si="35"/>
        <v>#DIV/0!</v>
      </c>
      <c r="M147" s="7"/>
    </row>
    <row r="148" spans="1:13" ht="31.5" x14ac:dyDescent="0.25">
      <c r="A148" s="124" t="s">
        <v>437</v>
      </c>
      <c r="B148" s="24" t="s">
        <v>19</v>
      </c>
      <c r="C148" s="25" t="s">
        <v>435</v>
      </c>
      <c r="D148" s="26">
        <f>F148</f>
        <v>2044600</v>
      </c>
      <c r="E148" s="26"/>
      <c r="F148" s="26">
        <v>2044600</v>
      </c>
      <c r="G148" s="20">
        <f>I148</f>
        <v>2044600</v>
      </c>
      <c r="H148" s="26"/>
      <c r="I148" s="26">
        <v>2044600</v>
      </c>
      <c r="J148" s="26">
        <f t="shared" si="33"/>
        <v>100</v>
      </c>
      <c r="K148" s="26" t="e">
        <f t="shared" si="34"/>
        <v>#DIV/0!</v>
      </c>
      <c r="L148" s="26">
        <f t="shared" si="35"/>
        <v>100</v>
      </c>
      <c r="M148" s="7"/>
    </row>
    <row r="149" spans="1:13" ht="15.75" x14ac:dyDescent="0.25">
      <c r="A149" s="124" t="s">
        <v>464</v>
      </c>
      <c r="B149" s="24" t="s">
        <v>19</v>
      </c>
      <c r="C149" s="25" t="s">
        <v>346</v>
      </c>
      <c r="D149" s="26">
        <f t="shared" si="21"/>
        <v>0</v>
      </c>
      <c r="E149" s="26"/>
      <c r="F149" s="26"/>
      <c r="G149" s="20">
        <f t="shared" si="19"/>
        <v>0</v>
      </c>
      <c r="H149" s="26"/>
      <c r="I149" s="26"/>
      <c r="J149" s="20" t="e">
        <f t="shared" si="33"/>
        <v>#DIV/0!</v>
      </c>
      <c r="K149" s="26" t="e">
        <f t="shared" si="34"/>
        <v>#DIV/0!</v>
      </c>
      <c r="L149" s="26" t="e">
        <f t="shared" si="35"/>
        <v>#DIV/0!</v>
      </c>
      <c r="M149" s="7"/>
    </row>
    <row r="150" spans="1:13" ht="78.75" x14ac:dyDescent="0.25">
      <c r="A150" s="111" t="s">
        <v>161</v>
      </c>
      <c r="B150" s="24" t="s">
        <v>19</v>
      </c>
      <c r="C150" s="25" t="s">
        <v>160</v>
      </c>
      <c r="D150" s="26">
        <f t="shared" si="21"/>
        <v>-2802800</v>
      </c>
      <c r="E150" s="26">
        <f>E151+E152</f>
        <v>-2802800</v>
      </c>
      <c r="F150" s="26">
        <f>F151+F152</f>
        <v>0</v>
      </c>
      <c r="G150" s="53">
        <f t="shared" si="19"/>
        <v>-2802790.72</v>
      </c>
      <c r="H150" s="26">
        <f>H151+H152</f>
        <v>-2802790.72</v>
      </c>
      <c r="I150" s="26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124" t="s">
        <v>161</v>
      </c>
      <c r="B151" s="24" t="s">
        <v>19</v>
      </c>
      <c r="C151" s="25" t="s">
        <v>432</v>
      </c>
      <c r="D151" s="26">
        <f t="shared" si="21"/>
        <v>-2802800</v>
      </c>
      <c r="E151" s="26">
        <v>-2802800</v>
      </c>
      <c r="F151" s="26"/>
      <c r="G151" s="20">
        <f t="shared" si="19"/>
        <v>-2802790.72</v>
      </c>
      <c r="H151" s="26">
        <v>-2802790.72</v>
      </c>
      <c r="I151" s="26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63.75" thickBot="1" x14ac:dyDescent="0.3">
      <c r="A152" s="124" t="s">
        <v>162</v>
      </c>
      <c r="B152" s="24" t="s">
        <v>19</v>
      </c>
      <c r="C152" s="25" t="s">
        <v>433</v>
      </c>
      <c r="D152" s="26">
        <f t="shared" si="21"/>
        <v>0</v>
      </c>
      <c r="E152" s="26"/>
      <c r="F152" s="26"/>
      <c r="G152" s="20">
        <f t="shared" si="19"/>
        <v>0</v>
      </c>
      <c r="H152" s="26"/>
      <c r="I152" s="26"/>
      <c r="J152" s="26"/>
      <c r="K152" s="26"/>
      <c r="L152" s="26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163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topLeftCell="A34" workbookViewId="0">
      <selection activeCell="E57" sqref="E57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19" t="s">
        <v>0</v>
      </c>
      <c r="B4" s="119" t="s">
        <v>1</v>
      </c>
      <c r="C4" s="119" t="s">
        <v>164</v>
      </c>
      <c r="D4" s="121" t="s">
        <v>3</v>
      </c>
      <c r="E4" s="116"/>
      <c r="F4" s="116"/>
      <c r="G4" s="121" t="s">
        <v>4</v>
      </c>
      <c r="H4" s="116"/>
      <c r="I4" s="116"/>
      <c r="J4" s="114" t="s">
        <v>316</v>
      </c>
      <c r="K4" s="114" t="s">
        <v>317</v>
      </c>
      <c r="L4" s="114" t="s">
        <v>318</v>
      </c>
      <c r="M4" s="5"/>
    </row>
    <row r="5" spans="1:13" ht="140.44999999999999" customHeight="1" x14ac:dyDescent="0.25">
      <c r="A5" s="120"/>
      <c r="B5" s="120"/>
      <c r="C5" s="120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15"/>
      <c r="K5" s="115"/>
      <c r="L5" s="115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75" x14ac:dyDescent="0.25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588912476.27999997</v>
      </c>
      <c r="E7" s="49">
        <f t="shared" si="0"/>
        <v>453501876.28000003</v>
      </c>
      <c r="F7" s="49">
        <f t="shared" si="0"/>
        <v>152614200</v>
      </c>
      <c r="G7" s="49">
        <f t="shared" si="0"/>
        <v>387583521.63000005</v>
      </c>
      <c r="H7" s="49">
        <f t="shared" si="0"/>
        <v>317179968.81</v>
      </c>
      <c r="I7" s="49">
        <f t="shared" si="0"/>
        <v>80562491.810000002</v>
      </c>
      <c r="J7" s="49">
        <f>G7/D7*100</f>
        <v>65.813433615511059</v>
      </c>
      <c r="K7" s="49">
        <f>H7/E7*100</f>
        <v>69.940166821750367</v>
      </c>
      <c r="L7" s="49">
        <f>I7/F7*100</f>
        <v>52.788332809135717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168</v>
      </c>
      <c r="B9" s="47" t="s">
        <v>169</v>
      </c>
      <c r="C9" s="48" t="s">
        <v>170</v>
      </c>
      <c r="D9" s="49">
        <f t="shared" ref="D9:I9" si="1">SUM(D10:D17)</f>
        <v>152535428.5</v>
      </c>
      <c r="E9" s="49">
        <f t="shared" si="1"/>
        <v>119101464.13000001</v>
      </c>
      <c r="F9" s="49">
        <f t="shared" si="1"/>
        <v>33433964.370000001</v>
      </c>
      <c r="G9" s="49">
        <f t="shared" si="1"/>
        <v>110919623.45</v>
      </c>
      <c r="H9" s="49">
        <f t="shared" si="1"/>
        <v>88035263.930000007</v>
      </c>
      <c r="I9" s="49">
        <f t="shared" si="1"/>
        <v>22884359.52</v>
      </c>
      <c r="J9" s="49">
        <f t="shared" ref="J9:L13" si="2">G9/D9*100</f>
        <v>72.717285774694631</v>
      </c>
      <c r="K9" s="49">
        <f t="shared" si="2"/>
        <v>73.916189505369104</v>
      </c>
      <c r="L9" s="49">
        <f t="shared" si="2"/>
        <v>68.446443463144718</v>
      </c>
      <c r="M9" s="7"/>
    </row>
    <row r="10" spans="1:13" ht="47.25" x14ac:dyDescent="0.25">
      <c r="A10" s="56" t="s">
        <v>171</v>
      </c>
      <c r="B10" s="57" t="s">
        <v>169</v>
      </c>
      <c r="C10" s="58" t="s">
        <v>172</v>
      </c>
      <c r="D10" s="59">
        <f>E10+F10</f>
        <v>8290500.4100000001</v>
      </c>
      <c r="E10" s="59">
        <v>3084600</v>
      </c>
      <c r="F10" s="59">
        <v>5205900.41</v>
      </c>
      <c r="G10" s="59">
        <f>H10+I10</f>
        <v>5302653.82</v>
      </c>
      <c r="H10" s="59">
        <v>1997841.13</v>
      </c>
      <c r="I10" s="59">
        <v>3304812.69</v>
      </c>
      <c r="J10" s="26">
        <f t="shared" si="2"/>
        <v>63.960600178053674</v>
      </c>
      <c r="K10" s="26">
        <f t="shared" si="2"/>
        <v>64.768239966284114</v>
      </c>
      <c r="L10" s="26">
        <f t="shared" si="2"/>
        <v>63.482057467941452</v>
      </c>
      <c r="M10" s="7"/>
    </row>
    <row r="11" spans="1:13" ht="78.75" x14ac:dyDescent="0.25">
      <c r="A11" s="56" t="s">
        <v>173</v>
      </c>
      <c r="B11" s="57" t="s">
        <v>169</v>
      </c>
      <c r="C11" s="58" t="s">
        <v>174</v>
      </c>
      <c r="D11" s="59">
        <f t="shared" ref="D11:D17" si="3">E11+F11</f>
        <v>152000</v>
      </c>
      <c r="E11" s="59">
        <v>100500</v>
      </c>
      <c r="F11" s="59">
        <v>51500</v>
      </c>
      <c r="G11" s="59">
        <f t="shared" ref="G11:G17" si="4">H11+I11</f>
        <v>83399.81</v>
      </c>
      <c r="H11" s="59">
        <v>83399.81</v>
      </c>
      <c r="I11" s="59"/>
      <c r="J11" s="26">
        <f t="shared" si="2"/>
        <v>54.868296052631585</v>
      </c>
      <c r="K11" s="26">
        <f t="shared" si="2"/>
        <v>82.984885572139305</v>
      </c>
      <c r="L11" s="26">
        <f t="shared" si="2"/>
        <v>0</v>
      </c>
      <c r="M11" s="7"/>
    </row>
    <row r="12" spans="1:13" ht="78.75" x14ac:dyDescent="0.25">
      <c r="A12" s="56" t="s">
        <v>175</v>
      </c>
      <c r="B12" s="57" t="s">
        <v>169</v>
      </c>
      <c r="C12" s="58" t="s">
        <v>176</v>
      </c>
      <c r="D12" s="59">
        <f t="shared" si="3"/>
        <v>52085423.150000006</v>
      </c>
      <c r="E12" s="59">
        <v>23966959.190000001</v>
      </c>
      <c r="F12" s="59">
        <v>28118463.960000001</v>
      </c>
      <c r="G12" s="59">
        <f>H12+I12</f>
        <v>38252355.939999998</v>
      </c>
      <c r="H12" s="59">
        <v>18672809.109999999</v>
      </c>
      <c r="I12" s="59">
        <v>19579546.829999998</v>
      </c>
      <c r="J12" s="26">
        <f t="shared" si="2"/>
        <v>73.441576599728535</v>
      </c>
      <c r="K12" s="26">
        <f t="shared" si="2"/>
        <v>77.910630889675232</v>
      </c>
      <c r="L12" s="26">
        <f t="shared" si="2"/>
        <v>69.632348544546872</v>
      </c>
      <c r="M12" s="7"/>
    </row>
    <row r="13" spans="1:13" ht="15.75" x14ac:dyDescent="0.25">
      <c r="A13" s="56" t="s">
        <v>177</v>
      </c>
      <c r="B13" s="57" t="s">
        <v>169</v>
      </c>
      <c r="C13" s="58" t="s">
        <v>178</v>
      </c>
      <c r="D13" s="59">
        <f t="shared" si="3"/>
        <v>7300</v>
      </c>
      <c r="E13" s="59">
        <v>7300</v>
      </c>
      <c r="F13" s="59">
        <v>0</v>
      </c>
      <c r="G13" s="59">
        <f t="shared" si="4"/>
        <v>2647.2</v>
      </c>
      <c r="H13" s="59">
        <v>2647.2</v>
      </c>
      <c r="I13" s="59">
        <v>0</v>
      </c>
      <c r="J13" s="26"/>
      <c r="K13" s="26">
        <f t="shared" si="2"/>
        <v>36.263013698630139</v>
      </c>
      <c r="L13" s="26"/>
      <c r="M13" s="7"/>
    </row>
    <row r="14" spans="1:13" ht="63" x14ac:dyDescent="0.25">
      <c r="A14" s="56" t="s">
        <v>179</v>
      </c>
      <c r="B14" s="57" t="s">
        <v>169</v>
      </c>
      <c r="C14" s="58" t="s">
        <v>180</v>
      </c>
      <c r="D14" s="59">
        <f t="shared" si="3"/>
        <v>19874676.350000001</v>
      </c>
      <c r="E14" s="59">
        <v>19874676.350000001</v>
      </c>
      <c r="F14" s="59">
        <v>0</v>
      </c>
      <c r="G14" s="59">
        <f t="shared" si="4"/>
        <v>13846595.1</v>
      </c>
      <c r="H14" s="59">
        <v>13846595.1</v>
      </c>
      <c r="I14" s="59">
        <v>0</v>
      </c>
      <c r="J14" s="26">
        <f>G14/D14*100</f>
        <v>69.669537536896783</v>
      </c>
      <c r="K14" s="26">
        <f>H14/E14*100</f>
        <v>69.669537536896783</v>
      </c>
      <c r="L14" s="26" t="e">
        <f>I14/F14*100</f>
        <v>#DIV/0!</v>
      </c>
      <c r="M14" s="7"/>
    </row>
    <row r="15" spans="1:13" ht="31.5" x14ac:dyDescent="0.25">
      <c r="A15" s="56" t="s">
        <v>181</v>
      </c>
      <c r="B15" s="57" t="s">
        <v>169</v>
      </c>
      <c r="C15" s="58" t="s">
        <v>182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75" x14ac:dyDescent="0.25">
      <c r="A16" s="56" t="s">
        <v>183</v>
      </c>
      <c r="B16" s="57" t="s">
        <v>169</v>
      </c>
      <c r="C16" s="58" t="s">
        <v>184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185</v>
      </c>
      <c r="B17" s="57" t="s">
        <v>169</v>
      </c>
      <c r="C17" s="58" t="s">
        <v>186</v>
      </c>
      <c r="D17" s="59">
        <f t="shared" si="3"/>
        <v>72019528.590000004</v>
      </c>
      <c r="E17" s="59">
        <v>72017428.590000004</v>
      </c>
      <c r="F17" s="59">
        <v>2100</v>
      </c>
      <c r="G17" s="59">
        <f t="shared" si="4"/>
        <v>53431971.579999998</v>
      </c>
      <c r="H17" s="59">
        <v>53431971.579999998</v>
      </c>
      <c r="I17" s="59"/>
      <c r="J17" s="26">
        <f t="shared" ref="J17:J61" si="5">G17/D17*100</f>
        <v>74.190948796933796</v>
      </c>
      <c r="K17" s="26">
        <f t="shared" ref="K17:K61" si="6">H17/E17*100</f>
        <v>74.193112175931404</v>
      </c>
      <c r="L17" s="26">
        <f t="shared" ref="L17:L61" si="7">I17/F17*100</f>
        <v>0</v>
      </c>
      <c r="M17" s="7"/>
    </row>
    <row r="18" spans="1:13" ht="15.75" x14ac:dyDescent="0.25">
      <c r="A18" s="46" t="s">
        <v>187</v>
      </c>
      <c r="B18" s="47" t="s">
        <v>169</v>
      </c>
      <c r="C18" s="48" t="s">
        <v>188</v>
      </c>
      <c r="D18" s="49">
        <f>D19</f>
        <v>877700</v>
      </c>
      <c r="E18" s="49">
        <f>E19</f>
        <v>0</v>
      </c>
      <c r="F18" s="49">
        <f>F19</f>
        <v>877700</v>
      </c>
      <c r="G18" s="49">
        <f>G19</f>
        <v>550966.76</v>
      </c>
      <c r="H18" s="49">
        <v>0</v>
      </c>
      <c r="I18" s="49">
        <f>I19</f>
        <v>550966.76</v>
      </c>
      <c r="J18" s="49">
        <f t="shared" si="5"/>
        <v>62.773927310014813</v>
      </c>
      <c r="K18" s="49" t="e">
        <f t="shared" si="6"/>
        <v>#DIV/0!</v>
      </c>
      <c r="L18" s="49">
        <f t="shared" si="7"/>
        <v>62.773927310014813</v>
      </c>
      <c r="M18" s="7"/>
    </row>
    <row r="19" spans="1:13" ht="31.5" x14ac:dyDescent="0.25">
      <c r="A19" s="56" t="s">
        <v>189</v>
      </c>
      <c r="B19" s="57" t="s">
        <v>169</v>
      </c>
      <c r="C19" s="58" t="s">
        <v>190</v>
      </c>
      <c r="D19" s="59">
        <f>E19+F19</f>
        <v>877700</v>
      </c>
      <c r="E19" s="59"/>
      <c r="F19" s="59">
        <v>877700</v>
      </c>
      <c r="G19" s="59">
        <f>H19+I19</f>
        <v>550966.76</v>
      </c>
      <c r="H19" s="59">
        <v>0</v>
      </c>
      <c r="I19" s="59">
        <v>550966.76</v>
      </c>
      <c r="J19" s="26">
        <f t="shared" si="5"/>
        <v>62.773927310014813</v>
      </c>
      <c r="K19" s="26" t="e">
        <f t="shared" si="6"/>
        <v>#DIV/0!</v>
      </c>
      <c r="L19" s="26">
        <f t="shared" si="7"/>
        <v>62.773927310014813</v>
      </c>
      <c r="M19" s="7"/>
    </row>
    <row r="20" spans="1:13" ht="47.25" x14ac:dyDescent="0.25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8919500</v>
      </c>
      <c r="E20" s="49">
        <f t="shared" si="8"/>
        <v>8024000</v>
      </c>
      <c r="F20" s="49">
        <f t="shared" si="8"/>
        <v>895500</v>
      </c>
      <c r="G20" s="49">
        <f t="shared" si="8"/>
        <v>6128208.5</v>
      </c>
      <c r="H20" s="49">
        <f t="shared" si="8"/>
        <v>5888097.9000000004</v>
      </c>
      <c r="I20" s="49">
        <f t="shared" si="8"/>
        <v>240110.6</v>
      </c>
      <c r="J20" s="49">
        <f t="shared" si="5"/>
        <v>68.705740232075783</v>
      </c>
      <c r="K20" s="49">
        <f t="shared" si="6"/>
        <v>73.381080508474582</v>
      </c>
      <c r="L20" s="49">
        <f t="shared" si="7"/>
        <v>26.813020658849808</v>
      </c>
      <c r="M20" s="7"/>
    </row>
    <row r="21" spans="1:13" ht="15.75" x14ac:dyDescent="0.25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193</v>
      </c>
      <c r="B22" s="57" t="s">
        <v>169</v>
      </c>
      <c r="C22" s="58" t="s">
        <v>194</v>
      </c>
      <c r="D22" s="59">
        <f>E22+F22</f>
        <v>8384150</v>
      </c>
      <c r="E22" s="59">
        <v>8017000</v>
      </c>
      <c r="F22" s="59">
        <v>367150</v>
      </c>
      <c r="G22" s="59">
        <f>H22+I22</f>
        <v>5984440.9000000004</v>
      </c>
      <c r="H22" s="59">
        <v>5888097.9000000004</v>
      </c>
      <c r="I22" s="59">
        <v>96343</v>
      </c>
      <c r="J22" s="26">
        <f t="shared" si="5"/>
        <v>71.378027587769793</v>
      </c>
      <c r="K22" s="26">
        <f t="shared" si="6"/>
        <v>73.445152800299368</v>
      </c>
      <c r="L22" s="26">
        <f t="shared" si="7"/>
        <v>26.240773525806894</v>
      </c>
      <c r="M22" s="7"/>
    </row>
    <row r="23" spans="1:13" ht="15.75" x14ac:dyDescent="0.25">
      <c r="A23" s="56" t="s">
        <v>195</v>
      </c>
      <c r="B23" s="57" t="s">
        <v>169</v>
      </c>
      <c r="C23" s="58" t="s">
        <v>196</v>
      </c>
      <c r="D23" s="59">
        <f>E23+F23</f>
        <v>528350</v>
      </c>
      <c r="E23" s="59"/>
      <c r="F23" s="59">
        <v>528350</v>
      </c>
      <c r="G23" s="59">
        <f>H23+I23</f>
        <v>143767.6</v>
      </c>
      <c r="H23" s="59">
        <v>0</v>
      </c>
      <c r="I23" s="59">
        <v>143767.6</v>
      </c>
      <c r="J23" s="26">
        <f t="shared" si="5"/>
        <v>27.2106747421217</v>
      </c>
      <c r="K23" s="26" t="e">
        <f t="shared" si="6"/>
        <v>#DIV/0!</v>
      </c>
      <c r="L23" s="26">
        <f t="shared" si="7"/>
        <v>27.2106747421217</v>
      </c>
      <c r="M23" s="7"/>
    </row>
    <row r="24" spans="1:13" ht="47.25" x14ac:dyDescent="0.25">
      <c r="A24" s="56" t="s">
        <v>330</v>
      </c>
      <c r="B24" s="57" t="s">
        <v>169</v>
      </c>
      <c r="C24" s="58" t="s">
        <v>331</v>
      </c>
      <c r="D24" s="59">
        <f>E24+F24</f>
        <v>7000</v>
      </c>
      <c r="E24" s="59">
        <v>7000</v>
      </c>
      <c r="F24" s="59"/>
      <c r="G24" s="59">
        <f>H24+I24</f>
        <v>0</v>
      </c>
      <c r="H24" s="59"/>
      <c r="I24" s="59"/>
      <c r="J24" s="26">
        <f t="shared" si="5"/>
        <v>0</v>
      </c>
      <c r="K24" s="26">
        <f t="shared" si="6"/>
        <v>0</v>
      </c>
      <c r="L24" s="26"/>
      <c r="M24" s="7"/>
    </row>
    <row r="25" spans="1:13" ht="15.75" x14ac:dyDescent="0.25">
      <c r="A25" s="46" t="s">
        <v>197</v>
      </c>
      <c r="B25" s="47" t="s">
        <v>169</v>
      </c>
      <c r="C25" s="48" t="s">
        <v>198</v>
      </c>
      <c r="D25" s="49">
        <f>D26+D27+D28+D29+D30</f>
        <v>2937650</v>
      </c>
      <c r="E25" s="49">
        <f t="shared" ref="E25:I25" si="9">E26+E27+E28+E29+E30</f>
        <v>485800</v>
      </c>
      <c r="F25" s="49">
        <f t="shared" si="9"/>
        <v>2451850</v>
      </c>
      <c r="G25" s="49">
        <f t="shared" si="9"/>
        <v>1305705.24</v>
      </c>
      <c r="H25" s="49">
        <f t="shared" si="9"/>
        <v>92574.080000000002</v>
      </c>
      <c r="I25" s="49">
        <f t="shared" si="9"/>
        <v>1213131.1599999999</v>
      </c>
      <c r="J25" s="49">
        <f t="shared" si="5"/>
        <v>44.447270437254268</v>
      </c>
      <c r="K25" s="49">
        <f t="shared" si="6"/>
        <v>19.056006587072872</v>
      </c>
      <c r="L25" s="49">
        <f t="shared" si="7"/>
        <v>49.478196463894605</v>
      </c>
      <c r="M25" s="7"/>
    </row>
    <row r="26" spans="1:13" ht="15.75" x14ac:dyDescent="0.25">
      <c r="A26" s="56" t="s">
        <v>199</v>
      </c>
      <c r="B26" s="57" t="s">
        <v>169</v>
      </c>
      <c r="C26" s="58" t="s">
        <v>200</v>
      </c>
      <c r="D26" s="59">
        <f>E26+F26</f>
        <v>240500</v>
      </c>
      <c r="E26" s="59">
        <v>120000</v>
      </c>
      <c r="F26" s="59">
        <v>120500</v>
      </c>
      <c r="G26" s="59">
        <f>H26+I26</f>
        <v>178776.12</v>
      </c>
      <c r="H26" s="59">
        <v>92574.080000000002</v>
      </c>
      <c r="I26" s="59">
        <v>86202.04</v>
      </c>
      <c r="J26" s="26">
        <f t="shared" si="5"/>
        <v>74.33518503118502</v>
      </c>
      <c r="K26" s="26">
        <f t="shared" si="6"/>
        <v>77.145066666666679</v>
      </c>
      <c r="L26" s="26">
        <f t="shared" si="7"/>
        <v>71.536962655601656</v>
      </c>
      <c r="M26" s="7"/>
    </row>
    <row r="27" spans="1:13" ht="15.75" x14ac:dyDescent="0.25">
      <c r="A27" s="56" t="s">
        <v>201</v>
      </c>
      <c r="B27" s="57" t="s">
        <v>169</v>
      </c>
      <c r="C27" s="58" t="s">
        <v>202</v>
      </c>
      <c r="D27" s="59">
        <f t="shared" ref="D27:D30" si="10">E27+F27</f>
        <v>160700</v>
      </c>
      <c r="E27" s="59">
        <v>160700</v>
      </c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>
        <f t="shared" si="5"/>
        <v>0</v>
      </c>
      <c r="K27" s="26">
        <f t="shared" si="6"/>
        <v>0</v>
      </c>
      <c r="L27" s="26" t="e">
        <f t="shared" si="7"/>
        <v>#DIV/0!</v>
      </c>
      <c r="M27" s="7"/>
    </row>
    <row r="28" spans="1:13" ht="15.75" x14ac:dyDescent="0.25">
      <c r="A28" s="56" t="s">
        <v>203</v>
      </c>
      <c r="B28" s="57" t="s">
        <v>169</v>
      </c>
      <c r="C28" s="58" t="s">
        <v>204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205</v>
      </c>
      <c r="B29" s="57" t="s">
        <v>169</v>
      </c>
      <c r="C29" s="58" t="s">
        <v>206</v>
      </c>
      <c r="D29" s="59">
        <f t="shared" si="10"/>
        <v>2123350</v>
      </c>
      <c r="E29" s="59"/>
      <c r="F29" s="59">
        <v>2123350</v>
      </c>
      <c r="G29" s="59">
        <f>H29+I29</f>
        <v>1025179.12</v>
      </c>
      <c r="H29" s="59">
        <v>0</v>
      </c>
      <c r="I29" s="59">
        <v>1025179.12</v>
      </c>
      <c r="J29" s="26">
        <f t="shared" si="5"/>
        <v>48.281212235382768</v>
      </c>
      <c r="K29" s="26" t="e">
        <f t="shared" si="6"/>
        <v>#DIV/0!</v>
      </c>
      <c r="L29" s="26">
        <f t="shared" si="7"/>
        <v>48.281212235382768</v>
      </c>
      <c r="M29" s="7"/>
    </row>
    <row r="30" spans="1:13" ht="31.5" x14ac:dyDescent="0.25">
      <c r="A30" s="56" t="s">
        <v>207</v>
      </c>
      <c r="B30" s="57" t="s">
        <v>169</v>
      </c>
      <c r="C30" s="58" t="s">
        <v>208</v>
      </c>
      <c r="D30" s="59">
        <f t="shared" si="10"/>
        <v>413100</v>
      </c>
      <c r="E30" s="59">
        <v>205100</v>
      </c>
      <c r="F30" s="59">
        <v>208000</v>
      </c>
      <c r="G30" s="59">
        <f>H30+I30</f>
        <v>101750</v>
      </c>
      <c r="H30" s="59"/>
      <c r="I30" s="59">
        <v>101750</v>
      </c>
      <c r="J30" s="26">
        <f t="shared" si="5"/>
        <v>24.630839990317114</v>
      </c>
      <c r="K30" s="26">
        <f t="shared" si="6"/>
        <v>0</v>
      </c>
      <c r="L30" s="26">
        <f t="shared" si="7"/>
        <v>48.918269230769226</v>
      </c>
      <c r="M30" s="7"/>
    </row>
    <row r="31" spans="1:13" ht="31.5" x14ac:dyDescent="0.25">
      <c r="A31" s="46" t="s">
        <v>209</v>
      </c>
      <c r="B31" s="47" t="s">
        <v>169</v>
      </c>
      <c r="C31" s="48" t="s">
        <v>210</v>
      </c>
      <c r="D31" s="49">
        <f>D32+D33+D34+D35</f>
        <v>111935978.83999999</v>
      </c>
      <c r="E31" s="49">
        <f>E32+E33+E34+E35</f>
        <v>185115.21000000002</v>
      </c>
      <c r="F31" s="49">
        <f t="shared" ref="F31:I31" si="12">F32+F33+F34</f>
        <v>111750863.63</v>
      </c>
      <c r="G31" s="49">
        <f>G32+G33+G34+G35</f>
        <v>53566332.450000003</v>
      </c>
      <c r="H31" s="49">
        <f>H32+H33+H34+H35</f>
        <v>85115.21</v>
      </c>
      <c r="I31" s="49">
        <f t="shared" si="12"/>
        <v>53481217.240000002</v>
      </c>
      <c r="J31" s="49">
        <f t="shared" si="5"/>
        <v>47.85443697827229</v>
      </c>
      <c r="K31" s="49">
        <f t="shared" si="6"/>
        <v>45.979587522818896</v>
      </c>
      <c r="L31" s="49">
        <f t="shared" si="7"/>
        <v>47.85754266479131</v>
      </c>
      <c r="M31" s="7"/>
    </row>
    <row r="32" spans="1:13" ht="15.75" x14ac:dyDescent="0.25">
      <c r="A32" s="56" t="s">
        <v>211</v>
      </c>
      <c r="B32" s="57" t="s">
        <v>169</v>
      </c>
      <c r="C32" s="58" t="s">
        <v>212</v>
      </c>
      <c r="D32" s="59">
        <f>E32+F32</f>
        <v>79872106.569999993</v>
      </c>
      <c r="E32" s="59">
        <v>0</v>
      </c>
      <c r="F32" s="59">
        <v>79872106.569999993</v>
      </c>
      <c r="G32" s="59">
        <f>H32+I32</f>
        <v>27529434.649999999</v>
      </c>
      <c r="H32" s="59">
        <v>0</v>
      </c>
      <c r="I32" s="59">
        <v>27529434.649999999</v>
      </c>
      <c r="J32" s="26">
        <f t="shared" si="5"/>
        <v>34.466894429375259</v>
      </c>
      <c r="K32" s="26" t="e">
        <f t="shared" si="6"/>
        <v>#DIV/0!</v>
      </c>
      <c r="L32" s="26">
        <f t="shared" si="7"/>
        <v>34.466894429375259</v>
      </c>
      <c r="M32" s="7"/>
    </row>
    <row r="33" spans="1:13" ht="15.75" x14ac:dyDescent="0.25">
      <c r="A33" s="56" t="s">
        <v>213</v>
      </c>
      <c r="B33" s="57" t="s">
        <v>169</v>
      </c>
      <c r="C33" s="58" t="s">
        <v>214</v>
      </c>
      <c r="D33" s="59">
        <f t="shared" ref="D33:D35" si="13">E33+F33</f>
        <v>24026800</v>
      </c>
      <c r="E33" s="59">
        <v>100000</v>
      </c>
      <c r="F33" s="59">
        <v>23926800</v>
      </c>
      <c r="G33" s="59">
        <f>H33+I33</f>
        <v>22137508.280000001</v>
      </c>
      <c r="H33" s="59">
        <v>0</v>
      </c>
      <c r="I33" s="59">
        <v>22137508.280000001</v>
      </c>
      <c r="J33" s="26">
        <f t="shared" si="5"/>
        <v>92.136731816138649</v>
      </c>
      <c r="K33" s="26">
        <f t="shared" si="6"/>
        <v>0</v>
      </c>
      <c r="L33" s="26">
        <f t="shared" si="7"/>
        <v>92.521809351856504</v>
      </c>
      <c r="M33" s="7"/>
    </row>
    <row r="34" spans="1:13" ht="15.75" x14ac:dyDescent="0.25">
      <c r="A34" s="56" t="s">
        <v>215</v>
      </c>
      <c r="B34" s="57" t="s">
        <v>169</v>
      </c>
      <c r="C34" s="58" t="s">
        <v>216</v>
      </c>
      <c r="D34" s="59">
        <f t="shared" si="13"/>
        <v>7951957.0599999996</v>
      </c>
      <c r="E34" s="59">
        <v>0</v>
      </c>
      <c r="F34" s="59">
        <v>7951957.0599999996</v>
      </c>
      <c r="G34" s="59">
        <f>H34+I34</f>
        <v>3814274.31</v>
      </c>
      <c r="H34" s="59">
        <v>0</v>
      </c>
      <c r="I34" s="59">
        <v>3814274.31</v>
      </c>
      <c r="J34" s="26">
        <f t="shared" si="5"/>
        <v>47.966485246589095</v>
      </c>
      <c r="K34" s="26" t="e">
        <f t="shared" si="6"/>
        <v>#DIV/0!</v>
      </c>
      <c r="L34" s="26">
        <f t="shared" si="7"/>
        <v>47.966485246589095</v>
      </c>
      <c r="M34" s="7"/>
    </row>
    <row r="35" spans="1:13" ht="31.5" x14ac:dyDescent="0.25">
      <c r="A35" s="56" t="s">
        <v>333</v>
      </c>
      <c r="B35" s="57" t="s">
        <v>169</v>
      </c>
      <c r="C35" s="58" t="s">
        <v>334</v>
      </c>
      <c r="D35" s="59">
        <f t="shared" si="13"/>
        <v>85115.21</v>
      </c>
      <c r="E35" s="59">
        <v>85115.21</v>
      </c>
      <c r="F35" s="59">
        <v>0</v>
      </c>
      <c r="G35" s="59">
        <f t="shared" ref="G35" si="14">H35+I35</f>
        <v>85115.21</v>
      </c>
      <c r="H35" s="59">
        <v>85115.21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75" x14ac:dyDescent="0.25">
      <c r="A36" s="46" t="s">
        <v>323</v>
      </c>
      <c r="B36" s="47" t="s">
        <v>169</v>
      </c>
      <c r="C36" s="48" t="s">
        <v>325</v>
      </c>
      <c r="D36" s="49">
        <f>D37</f>
        <v>0</v>
      </c>
      <c r="E36" s="49">
        <f>E37</f>
        <v>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 t="e">
        <f t="shared" si="5"/>
        <v>#DIV/0!</v>
      </c>
      <c r="K36" s="49" t="e">
        <f t="shared" si="6"/>
        <v>#DIV/0!</v>
      </c>
      <c r="L36" s="49" t="e">
        <f t="shared" si="7"/>
        <v>#DIV/0!</v>
      </c>
      <c r="M36" s="7"/>
    </row>
    <row r="37" spans="1:13" ht="31.5" x14ac:dyDescent="0.25">
      <c r="A37" s="56" t="s">
        <v>324</v>
      </c>
      <c r="B37" s="57" t="s">
        <v>169</v>
      </c>
      <c r="C37" s="48" t="s">
        <v>326</v>
      </c>
      <c r="D37" s="59">
        <f>E37+F37</f>
        <v>0</v>
      </c>
      <c r="E37" s="59">
        <v>0</v>
      </c>
      <c r="F37" s="59">
        <v>0</v>
      </c>
      <c r="G37" s="59">
        <f>H37+I37</f>
        <v>0</v>
      </c>
      <c r="H37" s="59">
        <v>0</v>
      </c>
      <c r="I37" s="59">
        <v>0</v>
      </c>
      <c r="J37" s="26" t="e">
        <f t="shared" si="5"/>
        <v>#DIV/0!</v>
      </c>
      <c r="K37" s="26" t="e">
        <f t="shared" si="6"/>
        <v>#DIV/0!</v>
      </c>
      <c r="L37" s="26" t="e">
        <f t="shared" si="7"/>
        <v>#DIV/0!</v>
      </c>
      <c r="M37" s="7"/>
    </row>
    <row r="38" spans="1:13" ht="15.75" x14ac:dyDescent="0.25">
      <c r="A38" s="46" t="s">
        <v>217</v>
      </c>
      <c r="B38" s="47" t="s">
        <v>169</v>
      </c>
      <c r="C38" s="48" t="s">
        <v>218</v>
      </c>
      <c r="D38" s="49">
        <f>D39+D40+D42+D43+D41</f>
        <v>255456895.48000002</v>
      </c>
      <c r="E38" s="49">
        <f>E39+E40+E42+E43+E41</f>
        <v>255456895.48000002</v>
      </c>
      <c r="F38" s="49">
        <v>0</v>
      </c>
      <c r="G38" s="49">
        <f>G39+G40+G42+G43+G41</f>
        <v>175549770.90000004</v>
      </c>
      <c r="H38" s="49">
        <f>H39+H40+H42+H43+H41</f>
        <v>175549770.90000004</v>
      </c>
      <c r="I38" s="49">
        <v>0</v>
      </c>
      <c r="J38" s="49">
        <f t="shared" si="5"/>
        <v>68.719918704932354</v>
      </c>
      <c r="K38" s="49">
        <f t="shared" si="6"/>
        <v>68.719918704932354</v>
      </c>
      <c r="L38" s="49" t="e">
        <f t="shared" si="7"/>
        <v>#DIV/0!</v>
      </c>
      <c r="M38" s="7"/>
    </row>
    <row r="39" spans="1:13" ht="15.75" x14ac:dyDescent="0.25">
      <c r="A39" s="56" t="s">
        <v>219</v>
      </c>
      <c r="B39" s="57" t="s">
        <v>169</v>
      </c>
      <c r="C39" s="58" t="s">
        <v>220</v>
      </c>
      <c r="D39" s="59">
        <f>E39+F39</f>
        <v>59299204.740000002</v>
      </c>
      <c r="E39" s="59">
        <v>59299204.740000002</v>
      </c>
      <c r="F39" s="59">
        <v>0</v>
      </c>
      <c r="G39" s="59">
        <f>H39+I39</f>
        <v>42858242.439999998</v>
      </c>
      <c r="H39" s="59">
        <v>42858242.439999998</v>
      </c>
      <c r="I39" s="59">
        <v>0</v>
      </c>
      <c r="J39" s="26">
        <f t="shared" si="5"/>
        <v>72.274565279439855</v>
      </c>
      <c r="K39" s="26">
        <f t="shared" si="6"/>
        <v>72.274565279439855</v>
      </c>
      <c r="L39" s="26" t="e">
        <f t="shared" si="7"/>
        <v>#DIV/0!</v>
      </c>
      <c r="M39" s="7"/>
    </row>
    <row r="40" spans="1:13" ht="15.75" x14ac:dyDescent="0.25">
      <c r="A40" s="56" t="s">
        <v>221</v>
      </c>
      <c r="B40" s="57" t="s">
        <v>169</v>
      </c>
      <c r="C40" s="58" t="s">
        <v>222</v>
      </c>
      <c r="D40" s="59">
        <f t="shared" ref="D40:D43" si="15">E40+F40</f>
        <v>144065476.41</v>
      </c>
      <c r="E40" s="59">
        <v>144065476.41</v>
      </c>
      <c r="F40" s="59">
        <v>0</v>
      </c>
      <c r="G40" s="59">
        <f t="shared" ref="G40:G43" si="16">H40+I40</f>
        <v>92488483.609999999</v>
      </c>
      <c r="H40" s="59">
        <v>92488483.609999999</v>
      </c>
      <c r="I40" s="59">
        <v>0</v>
      </c>
      <c r="J40" s="26">
        <f t="shared" si="5"/>
        <v>64.198922541847864</v>
      </c>
      <c r="K40" s="26">
        <f t="shared" si="6"/>
        <v>64.198922541847864</v>
      </c>
      <c r="L40" s="26" t="e">
        <f t="shared" si="7"/>
        <v>#DIV/0!</v>
      </c>
      <c r="M40" s="7"/>
    </row>
    <row r="41" spans="1:13" ht="15.75" x14ac:dyDescent="0.25">
      <c r="A41" s="56" t="s">
        <v>341</v>
      </c>
      <c r="B41" s="57" t="s">
        <v>169</v>
      </c>
      <c r="C41" s="58" t="s">
        <v>342</v>
      </c>
      <c r="D41" s="59">
        <f t="shared" si="15"/>
        <v>33072938.359999999</v>
      </c>
      <c r="E41" s="59">
        <v>33072938.359999999</v>
      </c>
      <c r="F41" s="59">
        <v>0</v>
      </c>
      <c r="G41" s="59">
        <f t="shared" si="16"/>
        <v>26184863.370000001</v>
      </c>
      <c r="H41" s="59">
        <v>26184863.370000001</v>
      </c>
      <c r="I41" s="59">
        <v>0</v>
      </c>
      <c r="J41" s="26">
        <f t="shared" ref="J41" si="17">G41/D41*100</f>
        <v>79.173078258051703</v>
      </c>
      <c r="K41" s="26">
        <f t="shared" ref="K41" si="18">H41/E41*100</f>
        <v>79.173078258051703</v>
      </c>
      <c r="L41" s="26" t="e">
        <f t="shared" si="7"/>
        <v>#DIV/0!</v>
      </c>
      <c r="M41" s="7"/>
    </row>
    <row r="42" spans="1:13" ht="31.5" x14ac:dyDescent="0.25">
      <c r="A42" s="56" t="s">
        <v>223</v>
      </c>
      <c r="B42" s="57" t="s">
        <v>169</v>
      </c>
      <c r="C42" s="58" t="s">
        <v>224</v>
      </c>
      <c r="D42" s="59">
        <f t="shared" si="15"/>
        <v>1403261.21</v>
      </c>
      <c r="E42" s="59">
        <v>1403261.21</v>
      </c>
      <c r="F42" s="59">
        <v>0</v>
      </c>
      <c r="G42" s="59">
        <f t="shared" si="16"/>
        <v>705006.61</v>
      </c>
      <c r="H42" s="59">
        <v>705006.61</v>
      </c>
      <c r="I42" s="26">
        <v>0</v>
      </c>
      <c r="J42" s="26">
        <f t="shared" si="5"/>
        <v>50.240582792137467</v>
      </c>
      <c r="K42" s="26">
        <f t="shared" si="6"/>
        <v>50.240582792137467</v>
      </c>
      <c r="L42" s="26" t="e">
        <f t="shared" si="7"/>
        <v>#DIV/0!</v>
      </c>
      <c r="M42" s="7"/>
    </row>
    <row r="43" spans="1:13" ht="15.75" x14ac:dyDescent="0.25">
      <c r="A43" s="56" t="s">
        <v>225</v>
      </c>
      <c r="B43" s="57" t="s">
        <v>169</v>
      </c>
      <c r="C43" s="58" t="s">
        <v>226</v>
      </c>
      <c r="D43" s="59">
        <f t="shared" si="15"/>
        <v>17616014.760000002</v>
      </c>
      <c r="E43" s="59">
        <v>17616014.760000002</v>
      </c>
      <c r="F43" s="59">
        <v>0</v>
      </c>
      <c r="G43" s="59">
        <f t="shared" si="16"/>
        <v>13313174.869999999</v>
      </c>
      <c r="H43" s="59">
        <v>13313174.869999999</v>
      </c>
      <c r="I43" s="26">
        <v>0</v>
      </c>
      <c r="J43" s="26">
        <f t="shared" si="5"/>
        <v>75.574271771329947</v>
      </c>
      <c r="K43" s="26">
        <f t="shared" si="6"/>
        <v>75.574271771329947</v>
      </c>
      <c r="L43" s="26" t="e">
        <f t="shared" si="7"/>
        <v>#DIV/0!</v>
      </c>
      <c r="M43" s="7"/>
    </row>
    <row r="44" spans="1:13" ht="15.75" x14ac:dyDescent="0.25">
      <c r="A44" s="46" t="s">
        <v>227</v>
      </c>
      <c r="B44" s="47" t="s">
        <v>169</v>
      </c>
      <c r="C44" s="48" t="s">
        <v>228</v>
      </c>
      <c r="D44" s="49">
        <f>D45+D46</f>
        <v>37210522</v>
      </c>
      <c r="E44" s="49">
        <f t="shared" ref="E44:I44" si="19">E45+E46</f>
        <v>36654200</v>
      </c>
      <c r="F44" s="49">
        <f t="shared" si="19"/>
        <v>556322</v>
      </c>
      <c r="G44" s="49">
        <f>H44+I44</f>
        <v>27904443.559999999</v>
      </c>
      <c r="H44" s="49">
        <f t="shared" si="19"/>
        <v>27571757.02</v>
      </c>
      <c r="I44" s="49">
        <f t="shared" si="19"/>
        <v>332686.53999999998</v>
      </c>
      <c r="J44" s="49">
        <f t="shared" si="5"/>
        <v>74.990733964979043</v>
      </c>
      <c r="K44" s="49">
        <f t="shared" si="6"/>
        <v>75.221276197543531</v>
      </c>
      <c r="L44" s="49">
        <f t="shared" si="7"/>
        <v>59.801075636052502</v>
      </c>
      <c r="M44" s="7"/>
    </row>
    <row r="45" spans="1:13" ht="15.75" x14ac:dyDescent="0.25">
      <c r="A45" s="56" t="s">
        <v>229</v>
      </c>
      <c r="B45" s="57" t="s">
        <v>169</v>
      </c>
      <c r="C45" s="58" t="s">
        <v>230</v>
      </c>
      <c r="D45" s="59">
        <f>E45+F45</f>
        <v>32870522</v>
      </c>
      <c r="E45" s="59">
        <v>32314200</v>
      </c>
      <c r="F45" s="59">
        <v>556322</v>
      </c>
      <c r="G45" s="59">
        <f>H45+I45</f>
        <v>24871920.149999999</v>
      </c>
      <c r="H45" s="59">
        <v>24539233.609999999</v>
      </c>
      <c r="I45" s="59">
        <v>332686.53999999998</v>
      </c>
      <c r="J45" s="26">
        <f t="shared" si="5"/>
        <v>75.666337607902918</v>
      </c>
      <c r="K45" s="26">
        <f t="shared" si="6"/>
        <v>75.939474317792175</v>
      </c>
      <c r="L45" s="26">
        <f t="shared" si="7"/>
        <v>59.801075636052502</v>
      </c>
      <c r="M45" s="7"/>
    </row>
    <row r="46" spans="1:13" ht="31.5" x14ac:dyDescent="0.25">
      <c r="A46" s="56" t="s">
        <v>231</v>
      </c>
      <c r="B46" s="57" t="s">
        <v>169</v>
      </c>
      <c r="C46" s="58" t="s">
        <v>232</v>
      </c>
      <c r="D46" s="59">
        <f>E46+F46</f>
        <v>4340000</v>
      </c>
      <c r="E46" s="59">
        <v>4340000</v>
      </c>
      <c r="F46" s="59">
        <v>0</v>
      </c>
      <c r="G46" s="59">
        <f>H46+I46</f>
        <v>3032523.41</v>
      </c>
      <c r="H46" s="59">
        <v>3032523.41</v>
      </c>
      <c r="I46" s="59"/>
      <c r="J46" s="26">
        <f t="shared" si="5"/>
        <v>69.873811290322578</v>
      </c>
      <c r="K46" s="26">
        <f t="shared" si="6"/>
        <v>69.873811290322578</v>
      </c>
      <c r="L46" s="26" t="e">
        <f t="shared" si="7"/>
        <v>#DIV/0!</v>
      </c>
      <c r="M46" s="7"/>
    </row>
    <row r="47" spans="1:13" ht="15.75" x14ac:dyDescent="0.25">
      <c r="A47" s="46" t="s">
        <v>319</v>
      </c>
      <c r="B47" s="47" t="s">
        <v>169</v>
      </c>
      <c r="C47" s="48" t="s">
        <v>321</v>
      </c>
      <c r="D47" s="60">
        <f t="shared" ref="D47:I47" si="20">D48</f>
        <v>50000</v>
      </c>
      <c r="E47" s="60">
        <f t="shared" si="20"/>
        <v>50000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60</v>
      </c>
      <c r="K47" s="49">
        <f t="shared" si="6"/>
        <v>60</v>
      </c>
      <c r="L47" s="49" t="e">
        <f t="shared" si="7"/>
        <v>#DIV/0!</v>
      </c>
      <c r="M47" s="7"/>
    </row>
    <row r="48" spans="1:13" ht="31.5" x14ac:dyDescent="0.25">
      <c r="A48" s="56" t="s">
        <v>320</v>
      </c>
      <c r="B48" s="57" t="s">
        <v>169</v>
      </c>
      <c r="C48" s="58" t="s">
        <v>322</v>
      </c>
      <c r="D48" s="59">
        <f>E48+F48</f>
        <v>50000</v>
      </c>
      <c r="E48" s="59">
        <v>50000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60</v>
      </c>
      <c r="K48" s="26">
        <f t="shared" si="6"/>
        <v>60</v>
      </c>
      <c r="L48" s="26" t="e">
        <f t="shared" si="7"/>
        <v>#DIV/0!</v>
      </c>
      <c r="M48" s="7"/>
    </row>
    <row r="49" spans="1:13" ht="15.75" x14ac:dyDescent="0.25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17934503.460000001</v>
      </c>
      <c r="E49" s="49">
        <f t="shared" si="21"/>
        <v>17336903.460000001</v>
      </c>
      <c r="F49" s="49">
        <f t="shared" si="21"/>
        <v>597600</v>
      </c>
      <c r="G49" s="49">
        <f t="shared" si="21"/>
        <v>11292780.77</v>
      </c>
      <c r="H49" s="49">
        <f t="shared" si="21"/>
        <v>10902660.77</v>
      </c>
      <c r="I49" s="49">
        <f t="shared" si="21"/>
        <v>390120</v>
      </c>
      <c r="J49" s="49">
        <f t="shared" si="5"/>
        <v>62.966787985999808</v>
      </c>
      <c r="K49" s="49">
        <f t="shared" si="6"/>
        <v>62.88701321521922</v>
      </c>
      <c r="L49" s="49">
        <f t="shared" si="7"/>
        <v>65.281124497991968</v>
      </c>
      <c r="M49" s="7"/>
    </row>
    <row r="50" spans="1:13" ht="15.75" x14ac:dyDescent="0.25">
      <c r="A50" s="56" t="s">
        <v>235</v>
      </c>
      <c r="B50" s="57" t="s">
        <v>169</v>
      </c>
      <c r="C50" s="58" t="s">
        <v>236</v>
      </c>
      <c r="D50" s="59">
        <f>E50+F50</f>
        <v>3619823.46</v>
      </c>
      <c r="E50" s="59">
        <v>3022223.46</v>
      </c>
      <c r="F50" s="59">
        <v>597600</v>
      </c>
      <c r="G50" s="59">
        <f>H50+I50</f>
        <v>3118697.36</v>
      </c>
      <c r="H50" s="59">
        <v>2728577.36</v>
      </c>
      <c r="I50" s="59">
        <v>390120</v>
      </c>
      <c r="J50" s="26">
        <f t="shared" si="5"/>
        <v>86.156062428525175</v>
      </c>
      <c r="K50" s="26">
        <f t="shared" si="6"/>
        <v>90.283772729366603</v>
      </c>
      <c r="L50" s="26">
        <f t="shared" si="7"/>
        <v>65.281124497991968</v>
      </c>
      <c r="M50" s="7"/>
    </row>
    <row r="51" spans="1:13" ht="15.75" x14ac:dyDescent="0.25">
      <c r="A51" s="56" t="s">
        <v>237</v>
      </c>
      <c r="B51" s="57" t="s">
        <v>169</v>
      </c>
      <c r="C51" s="58" t="s">
        <v>238</v>
      </c>
      <c r="D51" s="59">
        <f t="shared" ref="D51:D53" si="22">E51+F51</f>
        <v>10530000</v>
      </c>
      <c r="E51" s="59">
        <v>10530000</v>
      </c>
      <c r="F51" s="59">
        <v>0</v>
      </c>
      <c r="G51" s="59">
        <f t="shared" ref="G51:G53" si="23">H51+I51</f>
        <v>6249793.9299999997</v>
      </c>
      <c r="H51" s="59">
        <v>6249793.9299999997</v>
      </c>
      <c r="I51" s="59">
        <v>0</v>
      </c>
      <c r="J51" s="26">
        <f t="shared" si="5"/>
        <v>59.352269040835701</v>
      </c>
      <c r="K51" s="26">
        <f t="shared" si="6"/>
        <v>59.352269040835701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169</v>
      </c>
      <c r="C52" s="58" t="s">
        <v>348</v>
      </c>
      <c r="D52" s="59">
        <f>E52+F52</f>
        <v>1437600</v>
      </c>
      <c r="E52" s="59">
        <v>1437600</v>
      </c>
      <c r="F52" s="59"/>
      <c r="G52" s="59">
        <f t="shared" si="23"/>
        <v>310000</v>
      </c>
      <c r="H52" s="59">
        <v>310000</v>
      </c>
      <c r="I52" s="59"/>
      <c r="J52" s="26">
        <f t="shared" si="5"/>
        <v>21.563717306622149</v>
      </c>
      <c r="K52" s="26">
        <f t="shared" si="6"/>
        <v>21.563717306622149</v>
      </c>
      <c r="L52" s="26" t="e">
        <f t="shared" si="7"/>
        <v>#DIV/0!</v>
      </c>
      <c r="M52" s="7"/>
    </row>
    <row r="53" spans="1:13" ht="31.5" x14ac:dyDescent="0.25">
      <c r="A53" s="56" t="s">
        <v>239</v>
      </c>
      <c r="B53" s="57" t="s">
        <v>169</v>
      </c>
      <c r="C53" s="58" t="s">
        <v>401</v>
      </c>
      <c r="D53" s="59">
        <f t="shared" si="22"/>
        <v>2347080</v>
      </c>
      <c r="E53" s="59">
        <v>2347080</v>
      </c>
      <c r="F53" s="59">
        <v>0</v>
      </c>
      <c r="G53" s="59">
        <f t="shared" si="23"/>
        <v>1614289.48</v>
      </c>
      <c r="H53" s="59">
        <v>1614289.48</v>
      </c>
      <c r="I53" s="59">
        <v>0</v>
      </c>
      <c r="J53" s="26">
        <f t="shared" si="5"/>
        <v>68.778630468497028</v>
      </c>
      <c r="K53" s="26">
        <f t="shared" si="6"/>
        <v>68.778630468497028</v>
      </c>
      <c r="L53" s="26" t="e">
        <f t="shared" si="7"/>
        <v>#DIV/0!</v>
      </c>
      <c r="M53" s="7"/>
    </row>
    <row r="54" spans="1:13" ht="15.75" x14ac:dyDescent="0.25">
      <c r="A54" s="46" t="s">
        <v>240</v>
      </c>
      <c r="B54" s="47" t="s">
        <v>169</v>
      </c>
      <c r="C54" s="48" t="s">
        <v>241</v>
      </c>
      <c r="D54" s="49">
        <f t="shared" ref="D54:I54" si="24">D55+D56</f>
        <v>1044298</v>
      </c>
      <c r="E54" s="49">
        <f t="shared" si="24"/>
        <v>496398</v>
      </c>
      <c r="F54" s="49">
        <f t="shared" si="24"/>
        <v>547900</v>
      </c>
      <c r="G54" s="49">
        <f t="shared" si="24"/>
        <v>335690</v>
      </c>
      <c r="H54" s="49">
        <f t="shared" si="24"/>
        <v>23229</v>
      </c>
      <c r="I54" s="49">
        <f t="shared" si="24"/>
        <v>312461</v>
      </c>
      <c r="J54" s="49">
        <f t="shared" si="5"/>
        <v>32.145039059731992</v>
      </c>
      <c r="K54" s="49">
        <f t="shared" si="6"/>
        <v>4.6795111986752573</v>
      </c>
      <c r="L54" s="49">
        <f t="shared" si="7"/>
        <v>57.028837379083775</v>
      </c>
      <c r="M54" s="7"/>
    </row>
    <row r="55" spans="1:13" ht="15.75" x14ac:dyDescent="0.25">
      <c r="A55" s="56" t="s">
        <v>242</v>
      </c>
      <c r="B55" s="57" t="s">
        <v>169</v>
      </c>
      <c r="C55" s="58" t="s">
        <v>243</v>
      </c>
      <c r="D55" s="59">
        <f>E55+F55</f>
        <v>524298</v>
      </c>
      <c r="E55" s="59">
        <v>496398</v>
      </c>
      <c r="F55" s="59">
        <v>27900</v>
      </c>
      <c r="G55" s="59">
        <f>H55+I55</f>
        <v>50805</v>
      </c>
      <c r="H55" s="59">
        <v>23229</v>
      </c>
      <c r="I55" s="59">
        <v>27576</v>
      </c>
      <c r="J55" s="26">
        <f t="shared" si="5"/>
        <v>9.6900999050158507</v>
      </c>
      <c r="K55" s="26">
        <f t="shared" si="6"/>
        <v>4.6795111986752573</v>
      </c>
      <c r="L55" s="26">
        <f t="shared" si="7"/>
        <v>98.838709677419359</v>
      </c>
      <c r="M55" s="7"/>
    </row>
    <row r="56" spans="1:13" ht="31.5" x14ac:dyDescent="0.25">
      <c r="A56" s="56" t="s">
        <v>244</v>
      </c>
      <c r="B56" s="57" t="s">
        <v>169</v>
      </c>
      <c r="C56" s="58" t="s">
        <v>245</v>
      </c>
      <c r="D56" s="59">
        <f>E56+F56</f>
        <v>520000</v>
      </c>
      <c r="E56" s="59">
        <v>0</v>
      </c>
      <c r="F56" s="59">
        <v>520000</v>
      </c>
      <c r="G56" s="59">
        <f>H56+I56</f>
        <v>284885</v>
      </c>
      <c r="H56" s="59">
        <v>0</v>
      </c>
      <c r="I56" s="59">
        <v>284885</v>
      </c>
      <c r="J56" s="26">
        <f t="shared" si="5"/>
        <v>54.785576923076931</v>
      </c>
      <c r="K56" s="26" t="e">
        <f t="shared" si="6"/>
        <v>#DIV/0!</v>
      </c>
      <c r="L56" s="26">
        <f t="shared" si="7"/>
        <v>54.785576923076931</v>
      </c>
      <c r="M56" s="7"/>
    </row>
    <row r="57" spans="1:13" ht="47.25" x14ac:dyDescent="0.25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15701100</v>
      </c>
      <c r="F59" s="49">
        <f>F61+F60</f>
        <v>1502500</v>
      </c>
      <c r="G59" s="49">
        <f t="shared" si="26"/>
        <v>0</v>
      </c>
      <c r="H59" s="49">
        <f>H61+H60</f>
        <v>9001500</v>
      </c>
      <c r="I59" s="49">
        <f>I61+I60</f>
        <v>1157438.99</v>
      </c>
      <c r="J59" s="49" t="e">
        <f t="shared" si="5"/>
        <v>#DIV/0!</v>
      </c>
      <c r="K59" s="49">
        <f t="shared" si="6"/>
        <v>57.330378126373319</v>
      </c>
      <c r="L59" s="49">
        <f t="shared" si="7"/>
        <v>77.034208985024961</v>
      </c>
      <c r="M59" s="7"/>
    </row>
    <row r="60" spans="1:13" ht="31.5" x14ac:dyDescent="0.25">
      <c r="A60" s="56" t="s">
        <v>252</v>
      </c>
      <c r="B60" s="47"/>
      <c r="C60" s="58" t="s">
        <v>349</v>
      </c>
      <c r="D60" s="49"/>
      <c r="E60" s="26">
        <v>15701100</v>
      </c>
      <c r="F60" s="49"/>
      <c r="G60" s="49"/>
      <c r="H60" s="26">
        <v>9001500</v>
      </c>
      <c r="I60" s="49"/>
      <c r="J60" s="49"/>
      <c r="K60" s="49"/>
      <c r="L60" s="49"/>
      <c r="M60" s="7"/>
    </row>
    <row r="61" spans="1:13" ht="32.25" thickBot="1" x14ac:dyDescent="0.3">
      <c r="A61" s="56" t="s">
        <v>252</v>
      </c>
      <c r="B61" s="57" t="s">
        <v>169</v>
      </c>
      <c r="C61" s="58" t="s">
        <v>253</v>
      </c>
      <c r="D61" s="59"/>
      <c r="E61" s="59"/>
      <c r="F61" s="59">
        <v>1502500</v>
      </c>
      <c r="G61" s="59"/>
      <c r="H61" s="59"/>
      <c r="I61" s="59">
        <v>1157438.99</v>
      </c>
      <c r="J61" s="26" t="e">
        <f t="shared" si="5"/>
        <v>#DIV/0!</v>
      </c>
      <c r="K61" s="26" t="e">
        <f t="shared" si="6"/>
        <v>#DIV/0!</v>
      </c>
      <c r="L61" s="26">
        <f t="shared" si="7"/>
        <v>77.034208985024961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254</v>
      </c>
      <c r="B63" s="40">
        <v>450</v>
      </c>
      <c r="C63" s="41" t="s">
        <v>20</v>
      </c>
      <c r="D63" s="42">
        <f>Доходы!D9-Расходы!D7</f>
        <v>-22514971.309999943</v>
      </c>
      <c r="E63" s="42">
        <f>Доходы!E9-Расходы!E7</f>
        <v>-11702580.280000031</v>
      </c>
      <c r="F63" s="42">
        <f>Доходы!F9-Расходы!F7</f>
        <v>-9996191.0300000012</v>
      </c>
      <c r="G63" s="42">
        <f>Доходы!G9-Расходы!G7</f>
        <v>-5215673.840000093</v>
      </c>
      <c r="H63" s="42">
        <f>Доходы!H9-Расходы!H7</f>
        <v>2719893.7699999809</v>
      </c>
      <c r="I63" s="42">
        <f>Доходы!I9-Расходы!I7</f>
        <v>-7935567.6099999994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6" workbookViewId="0">
      <selection activeCell="A25" sqref="A25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2"/>
      <c r="B2" s="123"/>
      <c r="C2" s="123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19" t="s">
        <v>0</v>
      </c>
      <c r="B4" s="119" t="s">
        <v>1</v>
      </c>
      <c r="C4" s="119" t="s">
        <v>255</v>
      </c>
      <c r="D4" s="121" t="s">
        <v>3</v>
      </c>
      <c r="E4" s="116"/>
      <c r="F4" s="116"/>
      <c r="G4" s="116" t="s">
        <v>4</v>
      </c>
      <c r="H4" s="116"/>
      <c r="I4" s="116"/>
      <c r="J4" s="5"/>
    </row>
    <row r="5" spans="1:10" ht="139.5" customHeight="1" x14ac:dyDescent="0.25">
      <c r="A5" s="120"/>
      <c r="B5" s="120"/>
      <c r="C5" s="120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256</v>
      </c>
      <c r="B7" s="83" t="s">
        <v>257</v>
      </c>
      <c r="C7" s="84" t="s">
        <v>20</v>
      </c>
      <c r="D7" s="85">
        <f>D9+D20</f>
        <v>22514971.310000032</v>
      </c>
      <c r="E7" s="85">
        <f>E9+E20</f>
        <v>11702580.280000031</v>
      </c>
      <c r="F7" s="86">
        <f>F20</f>
        <v>9996191.0300000012</v>
      </c>
      <c r="G7" s="85">
        <f>G9+G20</f>
        <v>5215673.8400000185</v>
      </c>
      <c r="H7" s="85">
        <f>H9+H20</f>
        <v>-2719893.7699999809</v>
      </c>
      <c r="I7" s="87">
        <f>I9+I20</f>
        <v>7935567.6099999994</v>
      </c>
      <c r="J7" s="68"/>
    </row>
    <row r="8" spans="1:10" ht="19.5" customHeight="1" x14ac:dyDescent="0.25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259</v>
      </c>
      <c r="B9" s="92" t="s">
        <v>260</v>
      </c>
      <c r="C9" s="93" t="s">
        <v>20</v>
      </c>
      <c r="D9" s="94">
        <f>E9</f>
        <v>2610000</v>
      </c>
      <c r="E9" s="94">
        <f>E11</f>
        <v>2610000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262</v>
      </c>
      <c r="B11" s="97" t="s">
        <v>260</v>
      </c>
      <c r="C11" s="98" t="s">
        <v>263</v>
      </c>
      <c r="D11" s="94">
        <f>E11</f>
        <v>2610000</v>
      </c>
      <c r="E11" s="94">
        <f>E12</f>
        <v>2610000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264</v>
      </c>
      <c r="B12" s="97" t="s">
        <v>260</v>
      </c>
      <c r="C12" s="98" t="s">
        <v>265</v>
      </c>
      <c r="D12" s="94">
        <f>E12</f>
        <v>2610000</v>
      </c>
      <c r="E12" s="94">
        <f>E13</f>
        <v>2610000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266</v>
      </c>
      <c r="B13" s="97" t="s">
        <v>260</v>
      </c>
      <c r="C13" s="98" t="s">
        <v>267</v>
      </c>
      <c r="D13" s="94">
        <f>E13</f>
        <v>2610000</v>
      </c>
      <c r="E13" s="94">
        <v>2610000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278</v>
      </c>
      <c r="B20" s="92" t="s">
        <v>279</v>
      </c>
      <c r="C20" s="93" t="s">
        <v>20</v>
      </c>
      <c r="D20" s="94">
        <f>E20+F20+816200</f>
        <v>19904971.310000032</v>
      </c>
      <c r="E20" s="94">
        <f>E21</f>
        <v>9092580.280000031</v>
      </c>
      <c r="F20" s="94">
        <f>F21</f>
        <v>9996191.0300000012</v>
      </c>
      <c r="G20" s="105">
        <f>H20+I20</f>
        <v>5215673.8400000185</v>
      </c>
      <c r="H20" s="94">
        <f>H21</f>
        <v>-2719893.7699999809</v>
      </c>
      <c r="I20" s="103">
        <f>I21</f>
        <v>7935567.6099999994</v>
      </c>
      <c r="J20" s="68"/>
    </row>
    <row r="21" spans="1:10" ht="33.75" customHeight="1" x14ac:dyDescent="0.25">
      <c r="A21" s="78" t="s">
        <v>280</v>
      </c>
      <c r="B21" s="97" t="s">
        <v>279</v>
      </c>
      <c r="C21" s="98" t="s">
        <v>281</v>
      </c>
      <c r="D21" s="94">
        <f>E21+F21</f>
        <v>19088771.310000032</v>
      </c>
      <c r="E21" s="94">
        <f>E22+E27</f>
        <v>9092580.280000031</v>
      </c>
      <c r="F21" s="94">
        <f>F22+F27</f>
        <v>9996191.0300000012</v>
      </c>
      <c r="G21" s="94">
        <f t="shared" ref="G21:G31" si="0">H21+I21</f>
        <v>5215673.8400000185</v>
      </c>
      <c r="H21" s="94">
        <f>H22+H27</f>
        <v>-2719893.7699999809</v>
      </c>
      <c r="I21" s="103">
        <f>I22+I27</f>
        <v>7935567.6099999994</v>
      </c>
      <c r="J21" s="68"/>
    </row>
    <row r="22" spans="1:10" ht="24.75" customHeight="1" x14ac:dyDescent="0.25">
      <c r="A22" s="76" t="s">
        <v>282</v>
      </c>
      <c r="B22" s="92" t="s">
        <v>283</v>
      </c>
      <c r="C22" s="93" t="s">
        <v>20</v>
      </c>
      <c r="D22" s="94">
        <f t="shared" ref="D22:D31" si="1">E22+F22</f>
        <v>-587027304.97000003</v>
      </c>
      <c r="E22" s="94">
        <f>E23</f>
        <v>-444409296</v>
      </c>
      <c r="F22" s="94">
        <f>F23</f>
        <v>-142618008.97</v>
      </c>
      <c r="G22" s="101">
        <f t="shared" si="0"/>
        <v>-392526786.77999997</v>
      </c>
      <c r="H22" s="101">
        <f>H23</f>
        <v>-319899862.57999998</v>
      </c>
      <c r="I22" s="103">
        <f>I23</f>
        <v>-72626924.200000003</v>
      </c>
      <c r="J22" s="68"/>
    </row>
    <row r="23" spans="1:10" ht="15" customHeight="1" x14ac:dyDescent="0.25">
      <c r="A23" s="78" t="s">
        <v>284</v>
      </c>
      <c r="B23" s="97" t="s">
        <v>283</v>
      </c>
      <c r="C23" s="98" t="s">
        <v>285</v>
      </c>
      <c r="D23" s="94">
        <f t="shared" si="1"/>
        <v>-587027304.97000003</v>
      </c>
      <c r="E23" s="94">
        <f>E24</f>
        <v>-444409296</v>
      </c>
      <c r="F23" s="94">
        <f>F24</f>
        <v>-142618008.97</v>
      </c>
      <c r="G23" s="101">
        <f t="shared" si="0"/>
        <v>-392526786.77999997</v>
      </c>
      <c r="H23" s="101">
        <f>H24</f>
        <v>-319899862.57999998</v>
      </c>
      <c r="I23" s="103">
        <f>I24</f>
        <v>-72626924.200000003</v>
      </c>
      <c r="J23" s="68"/>
    </row>
    <row r="24" spans="1:10" ht="34.5" customHeight="1" x14ac:dyDescent="0.25">
      <c r="A24" s="78" t="s">
        <v>286</v>
      </c>
      <c r="B24" s="97" t="s">
        <v>283</v>
      </c>
      <c r="C24" s="98" t="s">
        <v>287</v>
      </c>
      <c r="D24" s="94">
        <f t="shared" si="1"/>
        <v>-587027304.97000003</v>
      </c>
      <c r="E24" s="94">
        <f>E25+E26</f>
        <v>-444409296</v>
      </c>
      <c r="F24" s="94">
        <f>F25+F26</f>
        <v>-142618008.97</v>
      </c>
      <c r="G24" s="101">
        <f t="shared" si="0"/>
        <v>-392526786.77999997</v>
      </c>
      <c r="H24" s="101">
        <f>H25+H26</f>
        <v>-319899862.57999998</v>
      </c>
      <c r="I24" s="102">
        <f>I25+I26</f>
        <v>-72626924.200000003</v>
      </c>
      <c r="J24" s="68"/>
    </row>
    <row r="25" spans="1:10" ht="30.75" customHeight="1" x14ac:dyDescent="0.25">
      <c r="A25" s="78" t="s">
        <v>288</v>
      </c>
      <c r="B25" s="97" t="s">
        <v>283</v>
      </c>
      <c r="C25" s="98" t="s">
        <v>289</v>
      </c>
      <c r="D25" s="94">
        <f t="shared" si="1"/>
        <v>-444409296</v>
      </c>
      <c r="E25" s="94">
        <f>-(Доходы!E9+Источники!E9)</f>
        <v>-444409296</v>
      </c>
      <c r="F25" s="94"/>
      <c r="G25" s="101">
        <f t="shared" si="0"/>
        <v>-319899862.57999998</v>
      </c>
      <c r="H25" s="94">
        <f>-(Доходы!H9+Источники!H9)</f>
        <v>-319899862.57999998</v>
      </c>
      <c r="I25" s="102"/>
      <c r="J25" s="68"/>
    </row>
    <row r="26" spans="1:10" ht="30.75" customHeight="1" x14ac:dyDescent="0.25">
      <c r="A26" s="78" t="s">
        <v>290</v>
      </c>
      <c r="B26" s="97" t="s">
        <v>283</v>
      </c>
      <c r="C26" s="98" t="s">
        <v>291</v>
      </c>
      <c r="D26" s="94">
        <f t="shared" si="1"/>
        <v>-142618008.97</v>
      </c>
      <c r="E26" s="94"/>
      <c r="F26" s="94">
        <f>-(Доходы!F9)</f>
        <v>-142618008.97</v>
      </c>
      <c r="G26" s="101">
        <f t="shared" si="0"/>
        <v>-72626924.200000003</v>
      </c>
      <c r="H26" s="94"/>
      <c r="I26" s="103">
        <f>-(Доходы!I9)</f>
        <v>-72626924.200000003</v>
      </c>
      <c r="J26" s="68"/>
    </row>
    <row r="27" spans="1:10" ht="24.75" customHeight="1" x14ac:dyDescent="0.25">
      <c r="A27" s="76" t="s">
        <v>292</v>
      </c>
      <c r="B27" s="92" t="s">
        <v>293</v>
      </c>
      <c r="C27" s="93" t="s">
        <v>20</v>
      </c>
      <c r="D27" s="94">
        <f t="shared" si="1"/>
        <v>606116076.27999997</v>
      </c>
      <c r="E27" s="94">
        <f>E28</f>
        <v>453501876.28000003</v>
      </c>
      <c r="F27" s="94">
        <f>F28</f>
        <v>152614200</v>
      </c>
      <c r="G27" s="101">
        <f t="shared" si="0"/>
        <v>397742460.62</v>
      </c>
      <c r="H27" s="101">
        <f>H28</f>
        <v>317179968.81</v>
      </c>
      <c r="I27" s="103">
        <f>I28</f>
        <v>80562491.810000002</v>
      </c>
      <c r="J27" s="68"/>
    </row>
    <row r="28" spans="1:10" ht="35.25" customHeight="1" x14ac:dyDescent="0.25">
      <c r="A28" s="78" t="s">
        <v>294</v>
      </c>
      <c r="B28" s="97" t="s">
        <v>293</v>
      </c>
      <c r="C28" s="98" t="s">
        <v>295</v>
      </c>
      <c r="D28" s="94">
        <f t="shared" si="1"/>
        <v>606116076.27999997</v>
      </c>
      <c r="E28" s="94">
        <f>E29</f>
        <v>453501876.28000003</v>
      </c>
      <c r="F28" s="94">
        <f>F29</f>
        <v>152614200</v>
      </c>
      <c r="G28" s="101">
        <f t="shared" si="0"/>
        <v>397742460.62</v>
      </c>
      <c r="H28" s="101">
        <f>H29</f>
        <v>317179968.81</v>
      </c>
      <c r="I28" s="103">
        <f>I29</f>
        <v>80562491.810000002</v>
      </c>
      <c r="J28" s="68"/>
    </row>
    <row r="29" spans="1:10" ht="36.75" customHeight="1" x14ac:dyDescent="0.25">
      <c r="A29" s="78" t="s">
        <v>296</v>
      </c>
      <c r="B29" s="97" t="s">
        <v>293</v>
      </c>
      <c r="C29" s="98" t="s">
        <v>297</v>
      </c>
      <c r="D29" s="94">
        <f t="shared" si="1"/>
        <v>606116076.27999997</v>
      </c>
      <c r="E29" s="94">
        <f>E30+E31</f>
        <v>453501876.28000003</v>
      </c>
      <c r="F29" s="94">
        <f>F30+F31</f>
        <v>152614200</v>
      </c>
      <c r="G29" s="101">
        <f t="shared" si="0"/>
        <v>397742460.62</v>
      </c>
      <c r="H29" s="101">
        <f>H30+H31</f>
        <v>317179968.81</v>
      </c>
      <c r="I29" s="103">
        <f>I30+I31</f>
        <v>80562491.810000002</v>
      </c>
      <c r="J29" s="68"/>
    </row>
    <row r="30" spans="1:10" ht="31.5" customHeight="1" x14ac:dyDescent="0.25">
      <c r="A30" s="78" t="s">
        <v>298</v>
      </c>
      <c r="B30" s="97" t="s">
        <v>293</v>
      </c>
      <c r="C30" s="98" t="s">
        <v>299</v>
      </c>
      <c r="D30" s="94">
        <f t="shared" si="1"/>
        <v>453501876.28000003</v>
      </c>
      <c r="E30" s="94">
        <f>Расходы!E7</f>
        <v>453501876.28000003</v>
      </c>
      <c r="F30" s="94"/>
      <c r="G30" s="101">
        <f t="shared" si="0"/>
        <v>317179968.81</v>
      </c>
      <c r="H30" s="101">
        <f>Расходы!H7</f>
        <v>317179968.81</v>
      </c>
      <c r="I30" s="102"/>
      <c r="J30" s="68"/>
    </row>
    <row r="31" spans="1:10" ht="31.5" customHeight="1" thickBot="1" x14ac:dyDescent="0.3">
      <c r="A31" s="78" t="s">
        <v>300</v>
      </c>
      <c r="B31" s="106" t="s">
        <v>293</v>
      </c>
      <c r="C31" s="107" t="s">
        <v>301</v>
      </c>
      <c r="D31" s="108">
        <f t="shared" si="1"/>
        <v>152614200</v>
      </c>
      <c r="E31" s="108"/>
      <c r="F31" s="108">
        <f>Расходы!F7</f>
        <v>152614200</v>
      </c>
      <c r="G31" s="109">
        <f t="shared" si="0"/>
        <v>80562491.810000002</v>
      </c>
      <c r="H31" s="109"/>
      <c r="I31" s="110">
        <f>Расходы!I7</f>
        <v>80562491.810000002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2021-10-06T05:10:36Z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