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113" i="2" l="1"/>
  <c r="H32" i="2"/>
  <c r="G45" i="3" l="1"/>
  <c r="H147" i="2"/>
  <c r="I20" i="2"/>
  <c r="H41" i="2" l="1"/>
  <c r="H136" i="2" l="1"/>
  <c r="F67" i="2"/>
  <c r="E74" i="2"/>
  <c r="E147" i="2"/>
  <c r="F134" i="2"/>
  <c r="G16" i="2" l="1"/>
  <c r="H13" i="2"/>
  <c r="I13" i="2"/>
  <c r="I74" i="2" l="1"/>
  <c r="H74" i="2"/>
  <c r="I67" i="2" l="1"/>
  <c r="E80" i="2" l="1"/>
  <c r="I25" i="3" l="1"/>
  <c r="I41" i="2"/>
  <c r="H90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D74" i="2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<sst xmlns="http://schemas.openxmlformats.org/spreadsheetml/2006/main" count="778" uniqueCount="481">
  <si>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</si>
  <si>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</si>
  <si>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</si>
  <si>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</si>
  <si>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</si>
  <si>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</si>
  <si>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</si>
  <si>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</si>
  <si>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</si>
  <si>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</si>
  <si>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</si>
  <si>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</si>
  <si>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</si>
  <si>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</si>
  <si>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</si>
  <si>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</si>
  <si>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</si>
  <si>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</si>
  <si>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</si>
  <si>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</si>
  <si>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</si>
  <si>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</si>
  <si>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</si>
  <si>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</si>
  <si>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</si>
  <si>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</si>
  <si>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</si>
  <si>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</si>
  <si>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</si>
  <si>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</si>
  <si>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</si>
  <si>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</si>
  <si>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</si>
  <si>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</si>
  <si>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</si>
  <si>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</si>
  <si>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</si>
  <si>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</si>
  <si>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</si>
  <si>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</si>
  <si>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</si>
  <si>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</si>
  <si>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</si>
  <si>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</si>
  <si>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</si>
  <si>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</si>
  <si>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</si>
  <si>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</si>
  <si>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</si>
  <si>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</si>
  <si>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</si>
  <si>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</si>
  <si>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</si>
  <si>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</si>
  <si>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</si>
  <si>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</si>
  <si>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</si>
  <si>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</si>
  <si>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</si>
  <si>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</si>
  <si>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</si>
  <si>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</si>
  <si>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</si>
  <si>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</si>
  <si>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</si>
  <si>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</si>
  <si>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</si>
  <si>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</si>
  <si>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</si>
  <si>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</si>
  <si>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</si>
  <si>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</si>
  <si>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</si>
  <si>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</si>
  <si>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</si>
  <si>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</si>
  <si>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</si>
  <si>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</si>
  <si>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</si>
  <si>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</si>
  <si>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</si>
  <si>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</si>
  <si>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</si>
  <si>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</si>
  <si>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</si>
  <si>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</si>
  <si>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</si>
  <si>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</si>
  <si>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</si>
  <si>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</si>
  <si>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</si>
  <si>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</si>
  <si>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</si>
  <si>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</si>
  <si>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</si>
  <si>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</si>
  <si>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</si>
  <si>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</si>
  <si>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</si>
  <si>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</si>
  <si>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</si>
  <si>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</si>
  <si>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</si>
  <si>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</si>
  <si>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</si>
  <si>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</si>
  <si>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</si>
  <si>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</si>
  <si>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</si>
  <si>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</si>
  <si>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</si>
  <si>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</si>
  <si>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</si>
  <si>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</si>
  <si>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</si>
  <si>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</si>
  <si>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</si>
  <si>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</si>
  <si>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</si>
  <si>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</si>
  <si>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</si>
  <si>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</si>
  <si>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</si>
  <si>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</si>
  <si>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</si>
  <si>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</si>
  <si>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</si>
  <si>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</si>
  <si>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</si>
  <si>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</si>
  <si>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</si>
  <si>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</si>
  <si>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</si>
  <si>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</si>
  <si>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</si>
  <si>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</si>
  <si>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</si>
  <si>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</si>
  <si>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</si>
  <si>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</si>
  <si>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</si>
  <si>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</si>
  <si>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</si>
  <si>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</si>
  <si>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</si>
  <si>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</si>
  <si>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</si>
  <si>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</si>
  <si>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</si>
  <si>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</si>
  <si>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</si>
  <si>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</si>
  <si>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</si>
  <si>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</si>
  <si>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</si>
  <si>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</si>
  <si>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</si>
  <si>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</si>
  <si>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</si>
  <si>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</si>
  <si>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</si>
  <si>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</si>
  <si>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</si>
  <si>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</si>
  <si>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</si>
  <si>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</si>
  <si>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</si>
  <si>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</si>
  <si>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</si>
  <si>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</si>
  <si>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</si>
  <si>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</si>
  <si>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</si>
  <si>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</si>
  <si>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</si>
  <si>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</si>
  <si>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</si>
  <si>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</si>
  <si>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</si>
  <si>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</si>
  <si>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</si>
  <si>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</si>
  <si>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</si>
  <si>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</si>
  <si>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</si>
  <si>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</si>
  <si>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</si>
  <si>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</si>
  <si>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</si>
  <si>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</si>
  <si>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</si>
  <si>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</si>
  <si>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</si>
  <si>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</si>
  <si>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</si>
  <si>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</si>
  <si>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</si>
  <si>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</si>
  <si>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</si>
  <si>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</si>
  <si>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</si>
  <si>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</si>
  <si>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</si>
  <si>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</si>
  <si>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</si>
  <si>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</si>
  <si>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</si>
  <si>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</si>
  <si>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</si>
  <si>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</si>
  <si>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</si>
  <si>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</si>
  <si>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</si>
  <si>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</si>
  <si>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</si>
  <si>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</si>
  <si>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</si>
  <si>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</si>
  <si>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</si>
  <si>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</si>
  <si>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</si>
  <si>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</si>
  <si>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</si>
  <si>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</si>
  <si>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</si>
  <si>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</si>
  <si>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</si>
  <si>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</si>
  <si>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</si>
  <si>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</si>
  <si>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</si>
  <si>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</si>
  <si>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</si>
  <si>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</si>
  <si>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</si>
  <si>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</si>
  <si>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</si>
  <si>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</si>
  <si>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</si>
  <si>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</si>
  <si>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</si>
  <si>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</si>
  <si>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</si>
  <si>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</si>
  <si>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</si>
  <si>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</si>
  <si>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</si>
  <si>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</si>
  <si>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</si>
  <si>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</si>
  <si>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</si>
  <si>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</si>
  <si>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</si>
  <si>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</si>
  <si>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</si>
  <si>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</si>
  <si>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</si>
  <si>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</si>
  <si>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</si>
  <si>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</si>
  <si>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</si>
  <si>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</si>
  <si>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</si>
  <si>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</si>
  <si>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</si>
  <si>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</si>
  <si>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</si>
  <si>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</si>
  <si>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</si>
  <si>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</si>
  <si>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</si>
  <si>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</si>
  <si>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</si>
  <si>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</si>
  <si>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</si>
  <si>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</si>
  <si>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</si>
  <si>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</si>
  <si>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</si>
  <si>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</si>
  <si>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</si>
  <si>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</si>
  <si>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</si>
  <si>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</si>
  <si>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</si>
  <si>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</si>
  <si>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</si>
  <si>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</si>
  <si>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</si>
  <si>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</si>
  <si>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</si>
  <si>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</si>
  <si>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</si>
  <si>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</si>
  <si>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</si>
  <si>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</si>
  <si>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</si>
  <si>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</si>
  <si>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</si>
  <si>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</si>
  <si>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</si>
  <si>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</si>
  <si>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</si>
  <si>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</si>
  <si>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</si>
  <si>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</si>
  <si>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</si>
  <si>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</si>
  <si>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</si>
  <si>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</si>
  <si>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</si>
  <si>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</si>
  <si>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</si>
  <si>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</si>
  <si>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</si>
  <si>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</si>
  <si>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</si>
  <si>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</si>
  <si>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</si>
  <si>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</si>
  <si>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</si>
  <si>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</si>
  <si>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</si>
  <si>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</si>
  <si>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</si>
  <si>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</si>
  <si>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</si>
  <si>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</si>
  <si>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</si>
  <si>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</si>
  <si>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</si>
  <si>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</si>
  <si>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</si>
  <si>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</si>
  <si>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</si>
  <si>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</si>
  <si>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</si>
  <si>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</si>
  <si>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</si>
  <si>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</si>
  <si>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</si>
  <si>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</si>
  <si>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</si>
  <si>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</si>
  <si>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</si>
  <si>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</si>
  <si>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</si>
  <si>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</si>
  <si>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</si>
  <si>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</si>
  <si>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</si>
  <si>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</si>
  <si>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</si>
  <si>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</si>
  <si>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</si>
  <si>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</si>
  <si>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</si>
  <si>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</si>
  <si>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</si>
  <si>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</si>
  <si>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</si>
  <si>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</si>
  <si>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</si>
  <si>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</si>
  <si>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</si>
  <si>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</si>
  <si>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</si>
  <si>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</si>
  <si>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</si>
  <si>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</si>
  <si>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</si>
  <si>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</si>
  <si>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</si>
  <si>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</si>
  <si>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</si>
  <si>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</si>
  <si>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</si>
  <si>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</si>
  <si>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</si>
  <si>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</si>
  <si>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</si>
  <si>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</si>
  <si>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</si>
  <si>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</si>
  <si>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</si>
  <si>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</si>
  <si>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</si>
  <si>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</si>
  <si>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</si>
  <si>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</si>
  <si>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</si>
  <si>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</si>
  <si>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</si>
  <si>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</si>
  <si>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</si>
  <si>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</si>
  <si>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</si>
  <si>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</si>
  <si>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</si>
  <si>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</si>
  <si>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</si>
  <si>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</si>
  <si>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</si>
  <si>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</si>
  <si>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</si>
  <si>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</si>
  <si>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</si>
  <si>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</si>
  <si>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</si>
  <si>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</si>
  <si>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</si>
  <si>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</si>
  <si>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</si>
  <si>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</si>
  <si>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</si>
  <si>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</si>
  <si>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</si>
  <si>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</si>
  <si>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</si>
  <si>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</si>
  <si>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</si>
  <si>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</si>
  <si>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</si>
  <si>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</si>
  <si>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</si>
  <si>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</si>
  <si>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</si>
  <si>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</si>
  <si>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</si>
  <si>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</si>
  <si>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</si>
  <si>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</si>
  <si>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</si>
  <si>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</si>
  <si>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</si>
  <si>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</si>
  <si>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</si>
  <si>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</si>
  <si>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</si>
  <si>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</si>
  <si>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</si>
  <si>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</si>
  <si>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</si>
  <si>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</si>
  <si>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</si>
  <si>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</si>
  <si>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</si>
  <si>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</si>
  <si>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</si>
  <si>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</si>
  <si>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</si>
  <si>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</si>
  <si>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</si>
  <si>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</si>
  <si>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</si>
  <si>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</si>
  <si>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</si>
  <si>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</si>
  <si>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</si>
  <si>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</si>
  <si>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</si>
  <si>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</si>
  <si>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</si>
  <si>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</si>
  <si>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</si>
  <si>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</si>
  <si>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</si>
  <si>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</si>
  <si>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</si>
  <si>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</si>
  <si>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</si>
  <si>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</si>
  <si>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</si>
  <si>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</si>
  <si>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</si>
  <si>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</si>
  <si>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</si>
  <si>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</si>
  <si>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</si>
  <si>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>17 октября 2022г.</t>
  </si>
  <si>
    <t xml:space="preserve">СПРАВКА ОБ ИСПОЛНЕНИИ КОНСОЛИДИРОВАННОГО БЮДЖЕТА МАМСКО-ЧУЙСКОГО РАЙОНА ЗА  октябрь2022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</si>
</sst>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workbookViewId="0">
      <selection activeCell="B4" sqref="B4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6" t="s">
        <v>480</v>
      </c>
      <c r="C1" s="127"/>
      <c r="D1" s="127"/>
      <c r="E1" s="127"/>
      <c r="F1" s="127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7"/>
      <c r="C2" s="127"/>
      <c r="D2" s="127"/>
      <c r="E2" s="127"/>
      <c r="F2" s="127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7"/>
      <c r="C3" s="127"/>
      <c r="D3" s="127"/>
      <c r="E3" s="127"/>
      <c r="F3" s="127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8" t="s">
        <v>0</v>
      </c>
      <c r="B6" s="128" t="s">
        <v>1</v>
      </c>
      <c r="C6" s="128" t="s">
        <v>2</v>
      </c>
      <c r="D6" s="130" t="s">
        <v>3</v>
      </c>
      <c r="E6" s="125"/>
      <c r="F6" s="125"/>
      <c r="G6" s="125" t="s">
        <v>300</v>
      </c>
      <c r="H6" s="125"/>
      <c r="I6" s="125"/>
      <c r="J6" s="123" t="s">
        <v>314</v>
      </c>
      <c r="K6" s="123" t="s">
        <v>315</v>
      </c>
      <c r="L6" s="123" t="s">
        <v>316</v>
      </c>
      <c r="M6" s="5"/>
    </row>
    <row r="7" spans="1:13" ht="140.4" customHeight="1" x14ac:dyDescent="0.3">
      <c r="A7" s="129"/>
      <c r="B7" s="129"/>
      <c r="C7" s="129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4"/>
      <c r="K7" s="124"/>
      <c r="L7" s="124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701305611.70000005</v>
      </c>
      <c r="E9" s="53">
        <f t="shared" si="0"/>
        <v>608418581</v>
      </c>
      <c r="F9" s="53">
        <f t="shared" si="0"/>
        <v>145548230.69999999</v>
      </c>
      <c r="G9" s="53">
        <f t="shared" si="0"/>
        <v>500511980.38</v>
      </c>
      <c r="H9" s="53">
        <f t="shared" si="0"/>
        <v>437264155.48000002</v>
      </c>
      <c r="I9" s="53">
        <f t="shared" si="0"/>
        <v>101783888.13000001</v>
      </c>
      <c r="J9" s="53">
        <f>G9/D9*100</f>
        <v>71.36859765983246</v>
      </c>
      <c r="K9" s="53">
        <f>H9/E9*100</f>
        <v>71.868968032059499</v>
      </c>
      <c r="L9" s="53">
        <f>I9/F9*100</f>
        <v>69.93138126137319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97362280</v>
      </c>
      <c r="E11" s="53">
        <f>E12+E19+E25+E37+E45+E51+E61+E67+E74+E79+E108</f>
        <v>75545200</v>
      </c>
      <c r="F11" s="53">
        <f>F12+F19+F25+F37+F45+F51+F61+F67+F74+F79+F108</f>
        <v>21817080</v>
      </c>
      <c r="G11" s="53">
        <f t="shared" ref="G11:G102" si="2">H11+I11</f>
        <v>60887140.479999997</v>
      </c>
      <c r="H11" s="53">
        <f>H12+H19+H25+H37+H45+H51+H61+H67+H74+H79+H108</f>
        <v>45179252.399999999</v>
      </c>
      <c r="I11" s="53">
        <f>I12+I19+I25+I37+I45+I51+I61+I67+I74+I79+I108</f>
        <v>15707888.08</v>
      </c>
      <c r="J11" s="53">
        <f t="shared" ref="J11:L47" si="3">G11/D11*100</f>
        <v>62.536683076854814</v>
      </c>
      <c r="K11" s="53">
        <f t="shared" ref="K11:L47" si="4">H11/E11*100</f>
        <v>59.804266055288757</v>
      </c>
      <c r="L11" s="53">
        <f t="shared" ref="L11:L47" si="5">I11/F11*100</f>
        <v>71.998122938541727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43567253.140000001</v>
      </c>
      <c r="H12" s="49">
        <f>H13</f>
        <v>33017088.059999999</v>
      </c>
      <c r="I12" s="49">
        <f>I13</f>
        <v>10550165.08</v>
      </c>
      <c r="J12" s="53">
        <f t="shared" si="3"/>
        <v>64.51062877026726</v>
      </c>
      <c r="K12" s="53">
        <f t="shared" si="4"/>
        <v>63.799903499449286</v>
      </c>
      <c r="L12" s="53">
        <f t="shared" si="5"/>
        <v>66.840883679675628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43567253.140000001</v>
      </c>
      <c r="H13" s="26">
        <f>SUM(H14:H18)</f>
        <v>33017088.059999999</v>
      </c>
      <c r="I13" s="26">
        <f>SUM(I14:I18)</f>
        <v>10550165.08</v>
      </c>
      <c r="J13" s="20">
        <f t="shared" si="3"/>
        <v>64.51062877026726</v>
      </c>
      <c r="K13" s="20">
        <f t="shared" si="4"/>
        <v>63.799903499449286</v>
      </c>
      <c r="L13" s="20">
        <f t="shared" si="5"/>
        <v>66.840883679675628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67105000</v>
      </c>
      <c r="E14" s="26">
        <v>51381000</v>
      </c>
      <c r="F14" s="26">
        <v>15724000</v>
      </c>
      <c r="G14" s="20">
        <f t="shared" si="2"/>
        <v>43380361.619999997</v>
      </c>
      <c r="H14" s="26">
        <v>32868788.27</v>
      </c>
      <c r="I14" s="26">
        <v>10511573.35</v>
      </c>
      <c r="J14" s="20">
        <f t="shared" si="3"/>
        <v>64.645498278816774</v>
      </c>
      <c r="K14" s="20">
        <f t="shared" si="4"/>
        <v>63.970705649948421</v>
      </c>
      <c r="L14" s="20">
        <f t="shared" si="5"/>
        <v>66.850504642584582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65000</v>
      </c>
      <c r="E15" s="26">
        <v>15000</v>
      </c>
      <c r="F15" s="26">
        <v>50000</v>
      </c>
      <c r="G15" s="20">
        <f t="shared" si="2"/>
        <v>76525.759999999995</v>
      </c>
      <c r="H15" s="26">
        <v>65174.59</v>
      </c>
      <c r="I15" s="26">
        <v>11351.17</v>
      </c>
      <c r="J15" s="20">
        <f t="shared" si="3"/>
        <v>117.73193846153845</v>
      </c>
      <c r="K15" s="20">
        <f t="shared" si="4"/>
        <v>434.49726666666663</v>
      </c>
      <c r="L15" s="20">
        <f t="shared" si="5"/>
        <v>22.702340000000003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47000</v>
      </c>
      <c r="E16" s="26">
        <v>37000</v>
      </c>
      <c r="F16" s="26">
        <v>10000</v>
      </c>
      <c r="G16" s="20">
        <f>H16+I16</f>
        <v>54653.11</v>
      </c>
      <c r="H16" s="26">
        <v>41403.870000000003</v>
      </c>
      <c r="I16" s="26">
        <v>13249.24</v>
      </c>
      <c r="J16" s="20">
        <f t="shared" si="3"/>
        <v>116.28321276595746</v>
      </c>
      <c r="K16" s="20">
        <f t="shared" si="4"/>
        <v>111.90235135135136</v>
      </c>
      <c r="L16" s="20">
        <f t="shared" si="5"/>
        <v>132.4924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18000</v>
      </c>
      <c r="E17" s="26">
        <v>18000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300000</v>
      </c>
      <c r="E18" s="26">
        <v>300000</v>
      </c>
      <c r="F18" s="26"/>
      <c r="G18" s="20">
        <v>52116.3</v>
      </c>
      <c r="H18" s="26">
        <v>41721.33</v>
      </c>
      <c r="I18" s="26">
        <v>13991.32</v>
      </c>
      <c r="J18" s="20">
        <f t="shared" si="3"/>
        <v>17.372100000000003</v>
      </c>
      <c r="K18" s="20">
        <f t="shared" si="4"/>
        <v>13.907109999999999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2325372.4299999997</v>
      </c>
      <c r="H19" s="49">
        <f>H20</f>
        <v>0</v>
      </c>
      <c r="I19" s="49">
        <f>I20</f>
        <v>2325372.4299999997</v>
      </c>
      <c r="J19" s="53">
        <f t="shared" si="3"/>
        <v>93.372326465710728</v>
      </c>
      <c r="K19" s="53" t="e">
        <f t="shared" si="4"/>
        <v>#DIV/0!</v>
      </c>
      <c r="L19" s="53">
        <f t="shared" si="5"/>
        <v>93.372326465710728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2325372.4299999997</v>
      </c>
      <c r="H20" s="26">
        <f>SUM(H21:H24)</f>
        <v>0</v>
      </c>
      <c r="I20" s="26">
        <f>SUM(I21:I24)</f>
        <v>2325372.4299999997</v>
      </c>
      <c r="J20" s="20">
        <f t="shared" si="3"/>
        <v>93.372326465710728</v>
      </c>
      <c r="K20" s="20" t="e">
        <f t="shared" si="4"/>
        <v>#DIV/0!</v>
      </c>
      <c r="L20" s="20">
        <f t="shared" si="5"/>
        <v>93.372326465710728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1147692.6299999999</v>
      </c>
      <c r="H21" s="26"/>
      <c r="I21" s="26">
        <v>1147692.6299999999</v>
      </c>
      <c r="J21" s="20">
        <f t="shared" si="3"/>
        <v>101.9265213143872</v>
      </c>
      <c r="K21" s="20" t="e">
        <f t="shared" si="4"/>
        <v>#DIV/0!</v>
      </c>
      <c r="L21" s="20">
        <f t="shared" si="5"/>
        <v>101.9265213143872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6438.64</v>
      </c>
      <c r="H22" s="26"/>
      <c r="I22" s="26">
        <v>6438.64</v>
      </c>
      <c r="J22" s="20">
        <f t="shared" si="3"/>
        <v>103.18333333333334</v>
      </c>
      <c r="K22" s="20" t="e">
        <f t="shared" si="4"/>
        <v>#DIV/0!</v>
      </c>
      <c r="L22" s="20">
        <f t="shared" si="5"/>
        <v>103.18333333333334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1303963.7</v>
      </c>
      <c r="H23" s="26"/>
      <c r="I23" s="26">
        <v>1303963.7</v>
      </c>
      <c r="J23" s="20">
        <f t="shared" si="3"/>
        <v>86.966859635315927</v>
      </c>
      <c r="K23" s="20" t="e">
        <f t="shared" si="4"/>
        <v>#DIV/0!</v>
      </c>
      <c r="L23" s="20">
        <f t="shared" si="5"/>
        <v>86.966859635315927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-132722.54</v>
      </c>
      <c r="H24" s="26">
        <v>0</v>
      </c>
      <c r="I24" s="26">
        <v>-132722.54</v>
      </c>
      <c r="J24" s="20">
        <f t="shared" si="3"/>
        <v>94.002790565904107</v>
      </c>
      <c r="K24" s="20" t="e">
        <f t="shared" si="4"/>
        <v>#DIV/0!</v>
      </c>
      <c r="L24" s="20">
        <f t="shared" si="5"/>
        <v>94.002790565904107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2738749.5</v>
      </c>
      <c r="H25" s="49">
        <f>H26+H32+H35</f>
        <v>2738749.5</v>
      </c>
      <c r="I25" s="49">
        <f>I26+I32+I35</f>
        <v>0</v>
      </c>
      <c r="J25" s="53">
        <f t="shared" si="3"/>
        <v>95.760472027972028</v>
      </c>
      <c r="K25" s="53">
        <f t="shared" si="4"/>
        <v>95.760472027972028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1951774.3800000001</v>
      </c>
      <c r="H26" s="26">
        <f>SUM(H27:H31)</f>
        <v>1951774.3800000001</v>
      </c>
      <c r="I26" s="26">
        <v>0</v>
      </c>
      <c r="J26" s="20">
        <f t="shared" si="3"/>
        <v>88.71701727272729</v>
      </c>
      <c r="K26" s="20">
        <f t="shared" si="4"/>
        <v>88.71701727272729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870932.52</v>
      </c>
      <c r="H27" s="26">
        <v>870932.52</v>
      </c>
      <c r="I27" s="26">
        <v>0</v>
      </c>
      <c r="J27" s="20">
        <f t="shared" si="3"/>
        <v>65.979736363636363</v>
      </c>
      <c r="K27" s="20">
        <f t="shared" si="4"/>
        <v>65.979736363636363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1080841.8600000001</v>
      </c>
      <c r="H29" s="26">
        <v>1080841.8600000001</v>
      </c>
      <c r="I29" s="26">
        <v>0</v>
      </c>
      <c r="J29" s="20">
        <f t="shared" si="3"/>
        <v>122.82293863636365</v>
      </c>
      <c r="K29" s="20">
        <f t="shared" si="4"/>
        <v>122.82293863636365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46253.97</v>
      </c>
      <c r="H32" s="26">
        <f>H33+H34</f>
        <v>46253.97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46251.97</v>
      </c>
      <c r="H33" s="26">
        <v>46251.97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347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740721.15</v>
      </c>
      <c r="H35" s="26">
        <f>H36</f>
        <v>740721.15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346</v>
      </c>
      <c r="D36" s="26">
        <f>E36+F36</f>
        <v>660000</v>
      </c>
      <c r="E36" s="26">
        <v>660000</v>
      </c>
      <c r="F36" s="26"/>
      <c r="G36" s="20">
        <f>H36+I36</f>
        <v>740721.15</v>
      </c>
      <c r="H36" s="26">
        <v>740721.15</v>
      </c>
      <c r="I36" s="26"/>
      <c r="J36" s="20">
        <f t="shared" si="3"/>
        <v>112.23047727272728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434556.63</v>
      </c>
      <c r="H37" s="49">
        <f>H38+H41</f>
        <v>-102.50999999999999</v>
      </c>
      <c r="I37" s="49">
        <f>I38+I41</f>
        <v>434659.14</v>
      </c>
      <c r="J37" s="53">
        <f t="shared" si="3"/>
        <v>37.623950649350654</v>
      </c>
      <c r="K37" s="53" t="e">
        <f t="shared" si="4"/>
        <v>#DIV/0!</v>
      </c>
      <c r="L37" s="53">
        <f t="shared" si="5"/>
        <v>37.632825974025977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150694.92000000001</v>
      </c>
      <c r="H38" s="26">
        <f>H40+H39</f>
        <v>-174.5</v>
      </c>
      <c r="I38" s="26">
        <f>I40</f>
        <v>150869.42000000001</v>
      </c>
      <c r="J38" s="20">
        <f t="shared" si="3"/>
        <v>37.673730000000006</v>
      </c>
      <c r="K38" s="20" t="e">
        <f t="shared" si="4"/>
        <v>#DIV/0!</v>
      </c>
      <c r="L38" s="20">
        <f t="shared" si="5"/>
        <v>37.717355000000005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-174.5</v>
      </c>
      <c r="H39" s="26">
        <v>-174.5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400000</v>
      </c>
      <c r="E40" s="26"/>
      <c r="F40" s="26">
        <v>400000</v>
      </c>
      <c r="G40" s="20">
        <f t="shared" si="2"/>
        <v>150869.42000000001</v>
      </c>
      <c r="H40" s="26"/>
      <c r="I40" s="26">
        <v>150869.42000000001</v>
      </c>
      <c r="J40" s="20">
        <f t="shared" si="3"/>
        <v>37.717355000000005</v>
      </c>
      <c r="K40" s="20" t="e">
        <f t="shared" si="4"/>
        <v>#DIV/0!</v>
      </c>
      <c r="L40" s="20">
        <f t="shared" si="5"/>
        <v>37.717355000000005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283861.70999999996</v>
      </c>
      <c r="H41" s="26">
        <f>H42+H43+H44</f>
        <v>71.990000000000009</v>
      </c>
      <c r="I41" s="26">
        <f>I42+I44+I43</f>
        <v>283789.71999999997</v>
      </c>
      <c r="J41" s="20">
        <f t="shared" si="3"/>
        <v>37.597577483443708</v>
      </c>
      <c r="K41" s="20" t="e">
        <f t="shared" si="4"/>
        <v>#DIV/0!</v>
      </c>
      <c r="L41" s="20">
        <f t="shared" si="5"/>
        <v>37.588042384105961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216717.43</v>
      </c>
      <c r="H42" s="26"/>
      <c r="I42" s="26">
        <v>216717.43</v>
      </c>
      <c r="J42" s="20">
        <f t="shared" si="3"/>
        <v>34.674788800000002</v>
      </c>
      <c r="K42" s="20" t="e">
        <f t="shared" si="4"/>
        <v>#DIV/0!</v>
      </c>
      <c r="L42" s="20">
        <f t="shared" si="5"/>
        <v>34.674788800000002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21</v>
      </c>
      <c r="H43" s="26">
        <v>19</v>
      </c>
      <c r="I43" s="26">
        <v>2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130000</v>
      </c>
      <c r="E44" s="26"/>
      <c r="F44" s="26">
        <v>130000</v>
      </c>
      <c r="G44" s="20">
        <f t="shared" si="2"/>
        <v>67123.28</v>
      </c>
      <c r="H44" s="26">
        <v>52.99</v>
      </c>
      <c r="I44" s="26">
        <v>67070.289999999994</v>
      </c>
      <c r="J44" s="20">
        <f t="shared" si="3"/>
        <v>51.633292307692301</v>
      </c>
      <c r="K44" s="20" t="e">
        <f t="shared" si="4"/>
        <v>#DIV/0!</v>
      </c>
      <c r="L44" s="20">
        <f t="shared" si="5"/>
        <v>51.592530769230763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277844.86</v>
      </c>
      <c r="H45" s="49">
        <f>H46+H48</f>
        <v>277844.86</v>
      </c>
      <c r="I45" s="49">
        <f>I46+I48</f>
        <v>0</v>
      </c>
      <c r="J45" s="53">
        <f t="shared" si="3"/>
        <v>46.307476666666666</v>
      </c>
      <c r="K45" s="53">
        <f t="shared" si="4"/>
        <v>46.307476666666666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277844.86</v>
      </c>
      <c r="H46" s="26">
        <f>H47</f>
        <v>277844.86</v>
      </c>
      <c r="I46" s="26">
        <f>I47</f>
        <v>0</v>
      </c>
      <c r="J46" s="20">
        <f t="shared" si="3"/>
        <v>46.307476666666666</v>
      </c>
      <c r="K46" s="20">
        <f t="shared" si="4"/>
        <v>46.307476666666666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277844.86</v>
      </c>
      <c r="H47" s="26">
        <v>277844.86</v>
      </c>
      <c r="I47" s="26"/>
      <c r="J47" s="20">
        <f t="shared" si="3"/>
        <v>46.307476666666666</v>
      </c>
      <c r="K47" s="20">
        <f t="shared" si="4"/>
        <v>46.307476666666666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4801100</v>
      </c>
      <c r="E51" s="49">
        <f t="shared" ref="E51:I51" si="9">E52</f>
        <v>2753000</v>
      </c>
      <c r="F51" s="49">
        <f t="shared" si="9"/>
        <v>2048100</v>
      </c>
      <c r="G51" s="53">
        <f t="shared" si="2"/>
        <v>3358975.6199999996</v>
      </c>
      <c r="H51" s="49">
        <f t="shared" si="9"/>
        <v>1396934.5699999998</v>
      </c>
      <c r="I51" s="49">
        <f t="shared" si="9"/>
        <v>1962041.0499999998</v>
      </c>
      <c r="J51" s="53">
        <f t="shared" si="6"/>
        <v>69.96262564828892</v>
      </c>
      <c r="K51" s="53">
        <f t="shared" si="7"/>
        <v>50.742265528514338</v>
      </c>
      <c r="L51" s="53">
        <f t="shared" si="8"/>
        <v>95.798108002538925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4801100</v>
      </c>
      <c r="E52" s="26">
        <f>E53+E57</f>
        <v>2753000</v>
      </c>
      <c r="F52" s="26">
        <f>F53+F57+F56</f>
        <v>2048100</v>
      </c>
      <c r="G52" s="20">
        <f>H52+I52</f>
        <v>3358975.6199999996</v>
      </c>
      <c r="H52" s="26">
        <f>H53+H57+H60</f>
        <v>1396934.5699999998</v>
      </c>
      <c r="I52" s="26">
        <f>I53+I57+I56</f>
        <v>1962041.0499999998</v>
      </c>
      <c r="J52" s="20">
        <f t="shared" si="6"/>
        <v>69.96262564828892</v>
      </c>
      <c r="K52" s="20">
        <f t="shared" si="7"/>
        <v>50.742265528514338</v>
      </c>
      <c r="L52" s="20">
        <f t="shared" si="8"/>
        <v>95.798108002538925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836100</v>
      </c>
      <c r="E53" s="26">
        <f t="shared" ref="E53:F53" si="10">SUM(E54:E55)</f>
        <v>686000</v>
      </c>
      <c r="F53" s="26">
        <f t="shared" si="10"/>
        <v>150100</v>
      </c>
      <c r="G53" s="20">
        <f t="shared" ref="G53:G59" si="11">H53+I53</f>
        <v>944281.36</v>
      </c>
      <c r="H53" s="26">
        <f>SUM(H54:H55)</f>
        <v>702681.44</v>
      </c>
      <c r="I53" s="26">
        <f>I55</f>
        <v>241599.92</v>
      </c>
      <c r="J53" s="20">
        <f t="shared" si="6"/>
        <v>112.93880636287525</v>
      </c>
      <c r="K53" s="20">
        <f t="shared" si="7"/>
        <v>102.4316967930029</v>
      </c>
      <c r="L53" s="20">
        <f t="shared" si="8"/>
        <v>160.95930712858095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461081.49</v>
      </c>
      <c r="H54" s="26">
        <v>461081.49</v>
      </c>
      <c r="I54" s="26"/>
      <c r="J54" s="20">
        <f t="shared" si="6"/>
        <v>83.985699453551916</v>
      </c>
      <c r="K54" s="20">
        <f t="shared" si="7"/>
        <v>83.985699453551916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287100</v>
      </c>
      <c r="E55" s="26">
        <v>137000</v>
      </c>
      <c r="F55" s="26">
        <v>150100</v>
      </c>
      <c r="G55" s="20">
        <f t="shared" si="11"/>
        <v>483199.87</v>
      </c>
      <c r="H55" s="26">
        <v>241599.95</v>
      </c>
      <c r="I55" s="26">
        <v>241599.92</v>
      </c>
      <c r="J55" s="20">
        <f t="shared" si="6"/>
        <v>168.30368164402648</v>
      </c>
      <c r="K55" s="20">
        <f t="shared" si="7"/>
        <v>176.35032846715328</v>
      </c>
      <c r="L55" s="20">
        <f t="shared" si="8"/>
        <v>160.95930712858095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450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3965000</v>
      </c>
      <c r="E57" s="26">
        <f>E58+E59</f>
        <v>2067000</v>
      </c>
      <c r="F57" s="26">
        <f>F58+F59</f>
        <v>1898000</v>
      </c>
      <c r="G57" s="20">
        <f t="shared" si="11"/>
        <v>2414645.7599999998</v>
      </c>
      <c r="H57" s="26">
        <f t="shared" ref="H57" si="12">SUM(H58:H59)</f>
        <v>694204.63</v>
      </c>
      <c r="I57" s="26">
        <f>I59</f>
        <v>1720441.13</v>
      </c>
      <c r="J57" s="26">
        <f>J58+J59</f>
        <v>124.2300785500792</v>
      </c>
      <c r="K57" s="20">
        <f t="shared" si="7"/>
        <v>33.585129656507021</v>
      </c>
      <c r="L57" s="20">
        <f t="shared" si="8"/>
        <v>90.644948893572177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694204.63</v>
      </c>
      <c r="H58" s="26">
        <v>694204.63</v>
      </c>
      <c r="I58" s="26"/>
      <c r="J58" s="20">
        <f t="shared" si="6"/>
        <v>33.585129656507021</v>
      </c>
      <c r="K58" s="20">
        <f t="shared" si="7"/>
        <v>33.585129656507021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1898000</v>
      </c>
      <c r="E59" s="26"/>
      <c r="F59" s="26">
        <v>1898000</v>
      </c>
      <c r="G59" s="20">
        <f t="shared" si="11"/>
        <v>1720441.13</v>
      </c>
      <c r="H59" s="26"/>
      <c r="I59" s="26">
        <v>1720441.13</v>
      </c>
      <c r="J59" s="20">
        <f t="shared" si="6"/>
        <v>90.644948893572177</v>
      </c>
      <c r="K59" s="20" t="e">
        <f t="shared" si="7"/>
        <v>#DIV/0!</v>
      </c>
      <c r="L59" s="20">
        <f t="shared" si="8"/>
        <v>90.644948893572177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48.5</v>
      </c>
      <c r="H60" s="26">
        <v>48.5</v>
      </c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166000</v>
      </c>
      <c r="E61" s="49">
        <f>E62</f>
        <v>166000</v>
      </c>
      <c r="F61" s="49">
        <f>F62</f>
        <v>0</v>
      </c>
      <c r="G61" s="53">
        <f t="shared" si="2"/>
        <v>159705.72999999998</v>
      </c>
      <c r="H61" s="49">
        <f>H62</f>
        <v>159705.72999999998</v>
      </c>
      <c r="I61" s="49">
        <f>I62</f>
        <v>0</v>
      </c>
      <c r="J61" s="53">
        <f t="shared" si="6"/>
        <v>96.208271084337341</v>
      </c>
      <c r="K61" s="53">
        <f t="shared" si="7"/>
        <v>96.208271084337341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166000</v>
      </c>
      <c r="E62" s="26">
        <f>SUM(E63:E66)</f>
        <v>166000</v>
      </c>
      <c r="F62" s="26">
        <f>SUM(F63:F66)</f>
        <v>0</v>
      </c>
      <c r="G62" s="20">
        <f t="shared" si="2"/>
        <v>159705.72999999998</v>
      </c>
      <c r="H62" s="26">
        <f>SUM(H63:H66)</f>
        <v>159705.72999999998</v>
      </c>
      <c r="I62" s="26">
        <f>SUM(I63:I66)</f>
        <v>0</v>
      </c>
      <c r="J62" s="20">
        <f t="shared" si="6"/>
        <v>96.208271084337341</v>
      </c>
      <c r="K62" s="20">
        <f t="shared" si="7"/>
        <v>96.208271084337341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123000</v>
      </c>
      <c r="E63" s="26">
        <v>123000</v>
      </c>
      <c r="F63" s="26"/>
      <c r="G63" s="20">
        <f t="shared" si="2"/>
        <v>125366.44</v>
      </c>
      <c r="H63" s="26">
        <v>125366.44</v>
      </c>
      <c r="I63" s="26"/>
      <c r="J63" s="20">
        <f t="shared" si="6"/>
        <v>101.92393495934959</v>
      </c>
      <c r="K63" s="20">
        <f t="shared" si="7"/>
        <v>101.92393495934959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1230.3399999999999</v>
      </c>
      <c r="H65" s="26">
        <v>1230.3399999999999</v>
      </c>
      <c r="I65" s="26"/>
      <c r="J65" s="20">
        <f t="shared" si="6"/>
        <v>61.516999999999996</v>
      </c>
      <c r="K65" s="20">
        <f t="shared" si="7"/>
        <v>61.516999999999996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40000</v>
      </c>
      <c r="E66" s="26">
        <v>40000</v>
      </c>
      <c r="F66" s="26"/>
      <c r="G66" s="20">
        <f t="shared" si="2"/>
        <v>33035.17</v>
      </c>
      <c r="H66" s="26">
        <v>33035.17</v>
      </c>
      <c r="I66" s="26"/>
      <c r="J66" s="20">
        <f t="shared" si="6"/>
        <v>82.587924999999998</v>
      </c>
      <c r="K66" s="20">
        <f t="shared" si="7"/>
        <v>82.587924999999998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17276450</v>
      </c>
      <c r="E67" s="49">
        <f>E68+E72+E71</f>
        <v>17076000</v>
      </c>
      <c r="F67" s="49">
        <f>F73</f>
        <v>200450</v>
      </c>
      <c r="G67" s="53">
        <f t="shared" si="2"/>
        <v>7632039.9799999995</v>
      </c>
      <c r="H67" s="49">
        <f>H68+H72+H71</f>
        <v>7423366.3499999996</v>
      </c>
      <c r="I67" s="49">
        <f>I73</f>
        <v>208673.63</v>
      </c>
      <c r="J67" s="53">
        <f t="shared" si="6"/>
        <v>44.175973536229954</v>
      </c>
      <c r="K67" s="53">
        <f t="shared" si="7"/>
        <v>43.472513176387913</v>
      </c>
      <c r="L67" s="53">
        <f t="shared" si="8"/>
        <v>104.10258418558244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16969900</v>
      </c>
      <c r="E68" s="26">
        <f t="shared" ref="E68:H69" si="13">E69</f>
        <v>16969900</v>
      </c>
      <c r="F68" s="26"/>
      <c r="G68" s="20">
        <f t="shared" si="2"/>
        <v>7303855.7599999998</v>
      </c>
      <c r="H68" s="26">
        <f t="shared" si="13"/>
        <v>7303855.7599999998</v>
      </c>
      <c r="I68" s="26"/>
      <c r="J68" s="20">
        <f t="shared" si="6"/>
        <v>43.04006364209571</v>
      </c>
      <c r="K68" s="20">
        <f t="shared" si="7"/>
        <v>43.04006364209571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16969900</v>
      </c>
      <c r="E69" s="26">
        <f t="shared" si="13"/>
        <v>16969900</v>
      </c>
      <c r="F69" s="26"/>
      <c r="G69" s="20">
        <f t="shared" si="2"/>
        <v>7303855.7599999998</v>
      </c>
      <c r="H69" s="26">
        <f t="shared" si="13"/>
        <v>7303855.7599999998</v>
      </c>
      <c r="I69" s="26"/>
      <c r="J69" s="20">
        <f t="shared" si="6"/>
        <v>43.04006364209571</v>
      </c>
      <c r="K69" s="20">
        <f t="shared" si="7"/>
        <v>43.04006364209571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16969900</v>
      </c>
      <c r="E70" s="26">
        <v>16969900</v>
      </c>
      <c r="F70" s="26"/>
      <c r="G70" s="20">
        <f t="shared" si="2"/>
        <v>7303855.7599999998</v>
      </c>
      <c r="H70" s="26">
        <v>7303855.7599999998</v>
      </c>
      <c r="I70" s="26"/>
      <c r="J70" s="20">
        <f t="shared" si="6"/>
        <v>43.04006364209571</v>
      </c>
      <c r="K70" s="20">
        <f t="shared" si="7"/>
        <v>43.04006364209571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1200</v>
      </c>
      <c r="E71" s="26">
        <v>1200</v>
      </c>
      <c r="F71" s="26"/>
      <c r="G71" s="20">
        <f>H71+I71</f>
        <v>1060.08</v>
      </c>
      <c r="H71" s="26">
        <v>1060.08</v>
      </c>
      <c r="I71" s="26"/>
      <c r="J71" s="20">
        <f t="shared" si="6"/>
        <v>88.34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104900</v>
      </c>
      <c r="E72" s="26">
        <v>104900</v>
      </c>
      <c r="F72" s="26"/>
      <c r="G72" s="20">
        <f>H72</f>
        <v>118450.51</v>
      </c>
      <c r="H72" s="26">
        <v>118450.51</v>
      </c>
      <c r="I72" s="26"/>
      <c r="J72" s="20">
        <f t="shared" si="6"/>
        <v>112.91755004766443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>
        <v>200450</v>
      </c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201400</v>
      </c>
      <c r="E74" s="49">
        <f>E75+E78</f>
        <v>148200</v>
      </c>
      <c r="F74" s="49">
        <f>F78</f>
        <v>53200</v>
      </c>
      <c r="G74" s="53">
        <f t="shared" si="2"/>
        <v>96598.47</v>
      </c>
      <c r="H74" s="49">
        <f>H75+H78</f>
        <v>48299.23</v>
      </c>
      <c r="I74" s="49">
        <f>I75+I78</f>
        <v>48299.24</v>
      </c>
      <c r="J74" s="53">
        <f t="shared" si="6"/>
        <v>47.963490566037734</v>
      </c>
      <c r="K74" s="53">
        <f t="shared" si="7"/>
        <v>32.590573549257762</v>
      </c>
      <c r="L74" s="53">
        <f t="shared" si="8"/>
        <v>90.788045112781958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473</v>
      </c>
      <c r="D78" s="26">
        <f>E78+F78</f>
        <v>101400</v>
      </c>
      <c r="E78" s="26">
        <v>48200</v>
      </c>
      <c r="F78" s="26">
        <v>53200</v>
      </c>
      <c r="G78" s="20">
        <f>H78+I78</f>
        <v>96598.47</v>
      </c>
      <c r="H78" s="26">
        <v>48299.23</v>
      </c>
      <c r="I78" s="26">
        <v>48299.24</v>
      </c>
      <c r="J78" s="20">
        <f t="shared" si="6"/>
        <v>95.264763313609464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125319.07999999999</v>
      </c>
      <c r="H79" s="49">
        <f>H80+H95+H97+H100+H92</f>
        <v>125319.07999999999</v>
      </c>
      <c r="I79" s="49">
        <f>I80+I95+I97+I100</f>
        <v>0</v>
      </c>
      <c r="J79" s="53">
        <f t="shared" si="6"/>
        <v>65.6120837696335</v>
      </c>
      <c r="K79" s="53">
        <f t="shared" si="7"/>
        <v>65.6120837696335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134000</v>
      </c>
      <c r="E80" s="26">
        <f>E84+E86+E88+E90+E94+E93+E81+E83+E82+E92</f>
        <v>134000</v>
      </c>
      <c r="F80" s="26">
        <f>F84+F86+F88+F90</f>
        <v>0</v>
      </c>
      <c r="G80" s="20">
        <f>H80+I80</f>
        <v>83665.899999999994</v>
      </c>
      <c r="H80" s="26">
        <f>H84+H86+H88+H90+H81+H94+H93+H83+H82</f>
        <v>83665.899999999994</v>
      </c>
      <c r="I80" s="26">
        <f>I84+I86+I88+I90+I82</f>
        <v>0</v>
      </c>
      <c r="J80" s="20">
        <f t="shared" si="6"/>
        <v>62.437238805970139</v>
      </c>
      <c r="K80" s="20">
        <f t="shared" si="7"/>
        <v>62.437238805970139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20000</v>
      </c>
      <c r="E81" s="26">
        <v>20000</v>
      </c>
      <c r="F81" s="26"/>
      <c r="G81" s="20">
        <f>H81+I81</f>
        <v>5257.4</v>
      </c>
      <c r="H81" s="26">
        <v>5257.4</v>
      </c>
      <c r="I81" s="26"/>
      <c r="J81" s="20">
        <f t="shared" si="6"/>
        <v>26.286999999999999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22000</v>
      </c>
      <c r="E82" s="26">
        <v>22000</v>
      </c>
      <c r="F82" s="26"/>
      <c r="G82" s="20">
        <f>H82+I82</f>
        <v>5500</v>
      </c>
      <c r="H82" s="26">
        <v>5500</v>
      </c>
      <c r="I82" s="26"/>
      <c r="J82" s="20">
        <f t="shared" si="6"/>
        <v>25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25000</v>
      </c>
      <c r="H84" s="26">
        <f>H85</f>
        <v>25000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25000</v>
      </c>
      <c r="H85" s="26">
        <v>25000</v>
      </c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1650</v>
      </c>
      <c r="H90" s="26">
        <f>H91</f>
        <v>1650</v>
      </c>
      <c r="I90" s="26">
        <f>I91</f>
        <v>0</v>
      </c>
      <c r="J90" s="20">
        <f t="shared" si="6"/>
        <v>18.333333333333332</v>
      </c>
      <c r="K90" s="20">
        <f t="shared" si="7"/>
        <v>18.333333333333332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9000</v>
      </c>
      <c r="E91" s="26">
        <v>9000</v>
      </c>
      <c r="F91" s="49"/>
      <c r="G91" s="20">
        <f t="shared" si="17"/>
        <v>1650</v>
      </c>
      <c r="H91" s="26">
        <v>1650</v>
      </c>
      <c r="I91" s="49"/>
      <c r="J91" s="20">
        <f t="shared" si="6"/>
        <v>18.333333333333332</v>
      </c>
      <c r="K91" s="20">
        <f t="shared" si="7"/>
        <v>18.333333333333332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0</v>
      </c>
      <c r="E92" s="26"/>
      <c r="F92" s="49"/>
      <c r="G92" s="20">
        <f>H92+I92</f>
        <v>1000</v>
      </c>
      <c r="H92" s="26">
        <v>1000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429</v>
      </c>
      <c r="D93" s="62">
        <f>E93</f>
        <v>58000</v>
      </c>
      <c r="E93" s="26">
        <v>58000</v>
      </c>
      <c r="F93" s="49"/>
      <c r="G93" s="20">
        <f>H93</f>
        <v>27071.01</v>
      </c>
      <c r="H93" s="26">
        <v>27071.01</v>
      </c>
      <c r="I93" s="49"/>
      <c r="J93" s="20">
        <f t="shared" si="6"/>
        <v>46.674155172413791</v>
      </c>
      <c r="K93" s="20">
        <f t="shared" si="7"/>
        <v>46.674155172413791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394</v>
      </c>
      <c r="D94" s="62">
        <f>E94+F94</f>
        <v>22000</v>
      </c>
      <c r="E94" s="26">
        <v>22000</v>
      </c>
      <c r="F94" s="49"/>
      <c r="G94" s="20">
        <f>H94+I94</f>
        <v>19187.490000000002</v>
      </c>
      <c r="H94" s="26">
        <v>19187.490000000002</v>
      </c>
      <c r="I94" s="49"/>
      <c r="J94" s="20">
        <f t="shared" si="6"/>
        <v>87.21586363636365</v>
      </c>
      <c r="K94" s="20">
        <f t="shared" si="7"/>
        <v>87.21586363636365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57000</v>
      </c>
      <c r="E100" s="26">
        <f>E101+E103+E106</f>
        <v>57000</v>
      </c>
      <c r="F100" s="26">
        <f>F101+F103+F106</f>
        <v>0</v>
      </c>
      <c r="G100" s="20">
        <f t="shared" si="2"/>
        <v>40653.18</v>
      </c>
      <c r="H100" s="26">
        <f>H101+H103+H106</f>
        <v>40653.18</v>
      </c>
      <c r="I100" s="26">
        <f>I101+I103+I106</f>
        <v>0</v>
      </c>
      <c r="J100" s="20">
        <f t="shared" si="6"/>
        <v>71.32136842105264</v>
      </c>
      <c r="K100" s="20">
        <f t="shared" si="7"/>
        <v>71.32136842105264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0</v>
      </c>
      <c r="E103" s="26">
        <f>E104+E105</f>
        <v>0</v>
      </c>
      <c r="F103" s="26">
        <f>F104</f>
        <v>0</v>
      </c>
      <c r="G103" s="20">
        <f t="shared" ref="G103:G156" si="18">H103+I103</f>
        <v>-0.56999999999999995</v>
      </c>
      <c r="H103" s="26">
        <f>H104+H105</f>
        <v>-0.56999999999999995</v>
      </c>
      <c r="I103" s="26">
        <f>I104+I105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0</v>
      </c>
      <c r="E104" s="26"/>
      <c r="F104" s="26"/>
      <c r="G104" s="20">
        <f t="shared" si="18"/>
        <v>-0.56999999999999995</v>
      </c>
      <c r="H104" s="26">
        <v>-0.56999999999999995</v>
      </c>
      <c r="I104" s="26"/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40653.75</v>
      </c>
      <c r="H106" s="26">
        <f>H107</f>
        <v>40653.75</v>
      </c>
      <c r="I106" s="26">
        <f>I107</f>
        <v>0</v>
      </c>
      <c r="J106" s="20">
        <f t="shared" ref="J106:L108" si="19">G106/D106*100</f>
        <v>71.32236842105263</v>
      </c>
      <c r="K106" s="20">
        <f t="shared" si="19"/>
        <v>71.32236842105263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57000</v>
      </c>
      <c r="E107" s="26">
        <v>57000</v>
      </c>
      <c r="F107" s="26"/>
      <c r="G107" s="20">
        <f t="shared" si="18"/>
        <v>40653.75</v>
      </c>
      <c r="H107" s="26">
        <v>40653.75</v>
      </c>
      <c r="I107" s="26"/>
      <c r="J107" s="20">
        <f t="shared" si="19"/>
        <v>71.32236842105263</v>
      </c>
      <c r="K107" s="20">
        <f t="shared" si="19"/>
        <v>71.32236842105263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85900</v>
      </c>
      <c r="E108" s="49">
        <f t="shared" ref="E108:F108" si="21">E112+E109</f>
        <v>0</v>
      </c>
      <c r="F108" s="49">
        <f t="shared" si="21"/>
        <v>85900</v>
      </c>
      <c r="G108" s="53">
        <f t="shared" si="18"/>
        <v>170725.04</v>
      </c>
      <c r="H108" s="49">
        <f>H112+H109</f>
        <v>-7952.47</v>
      </c>
      <c r="I108" s="49">
        <f>I112+I110+I111+I114</f>
        <v>178677.51</v>
      </c>
      <c r="J108" s="53">
        <f t="shared" si="19"/>
        <v>198.74859138533179</v>
      </c>
      <c r="K108" s="53" t="e">
        <f t="shared" si="19"/>
        <v>#DIV/0!</v>
      </c>
      <c r="L108" s="53">
        <f t="shared" si="19"/>
        <v>208.00641443539001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77097.77</v>
      </c>
      <c r="H109" s="26">
        <f>H110+H111</f>
        <v>-7952.47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-7952.47</v>
      </c>
      <c r="H110" s="26">
        <v>-7952.47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474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85900</v>
      </c>
      <c r="E112" s="26">
        <f t="shared" ref="E112:H112" si="23">SUM(E113:E114)</f>
        <v>0</v>
      </c>
      <c r="F112" s="26">
        <f t="shared" si="23"/>
        <v>85900</v>
      </c>
      <c r="G112" s="20">
        <f t="shared" si="18"/>
        <v>0</v>
      </c>
      <c r="H112" s="26">
        <f t="shared" si="23"/>
        <v>0</v>
      </c>
      <c r="I112" s="26"/>
      <c r="J112" s="20">
        <f t="shared" si="22"/>
        <v>0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93627.27</v>
      </c>
      <c r="H113" s="26"/>
      <c r="I113" s="26">
        <f>I114</f>
        <v>93627.27</v>
      </c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85900</v>
      </c>
      <c r="E114" s="26"/>
      <c r="F114" s="26">
        <v>85900</v>
      </c>
      <c r="G114" s="20">
        <f t="shared" si="18"/>
        <v>93627.27</v>
      </c>
      <c r="H114" s="26"/>
      <c r="I114" s="26">
        <v>93627.27</v>
      </c>
      <c r="J114" s="20">
        <f t="shared" si="22"/>
        <v>108.99565774155995</v>
      </c>
      <c r="K114" s="20" t="e">
        <f t="shared" si="22"/>
        <v>#DIV/0!</v>
      </c>
      <c r="L114" s="20">
        <f t="shared" si="22"/>
        <v>108.99565774155995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603943331.70000005</v>
      </c>
      <c r="E115" s="49">
        <f>E116+E154+E153</f>
        <v>532873381</v>
      </c>
      <c r="F115" s="49">
        <f t="shared" ref="F115:I115" si="24">F116+F154</f>
        <v>123731150.7</v>
      </c>
      <c r="G115" s="49">
        <f>G116+G154+G153</f>
        <v>439624839.89999998</v>
      </c>
      <c r="H115" s="49">
        <f>H116+H154+H153</f>
        <v>392084903.08000004</v>
      </c>
      <c r="I115" s="49">
        <f t="shared" si="24"/>
        <v>86076000.050000012</v>
      </c>
      <c r="J115" s="53">
        <f t="shared" si="22"/>
        <v>72.792399025671699</v>
      </c>
      <c r="K115" s="53">
        <f t="shared" si="22"/>
        <v>73.579374962248309</v>
      </c>
      <c r="L115" s="53">
        <f t="shared" si="22"/>
        <v>69.566959947459708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611624631.70000005</v>
      </c>
      <c r="E116" s="49">
        <f>E117+E123+E131+E146</f>
        <v>540554681</v>
      </c>
      <c r="F116" s="49">
        <f>F117+F123+F131+F147+F146</f>
        <v>123731150.7</v>
      </c>
      <c r="G116" s="49">
        <f>G117+G123+G131+G146</f>
        <v>447306127.59999996</v>
      </c>
      <c r="H116" s="49">
        <f>H117+H123+H131+H146</f>
        <v>399766190.78000003</v>
      </c>
      <c r="I116" s="49">
        <f>I117+I123+I131+I147+I146</f>
        <v>86076000.050000012</v>
      </c>
      <c r="J116" s="49">
        <f t="shared" si="22"/>
        <v>73.134093104903314</v>
      </c>
      <c r="K116" s="49">
        <f t="shared" si="22"/>
        <v>73.954810647546694</v>
      </c>
      <c r="L116" s="49">
        <f t="shared" si="22"/>
        <v>69.566959947459708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200695800</v>
      </c>
      <c r="E117" s="26">
        <f>E118+E122</f>
        <v>200695800</v>
      </c>
      <c r="F117" s="26">
        <f>F118+F122</f>
        <v>50836800</v>
      </c>
      <c r="G117" s="26">
        <f>G118</f>
        <v>175192000</v>
      </c>
      <c r="H117" s="26">
        <f>H118+H122</f>
        <v>175192000</v>
      </c>
      <c r="I117" s="26">
        <f>I118+I122</f>
        <v>36878175</v>
      </c>
      <c r="J117" s="20">
        <f t="shared" ref="J117:L122" si="25">G117/D117*100</f>
        <v>87.292310053324485</v>
      </c>
      <c r="K117" s="20">
        <f t="shared" si="25"/>
        <v>87.292310053324485</v>
      </c>
      <c r="L117" s="20">
        <f t="shared" si="25"/>
        <v>72.542282362383162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200695800</v>
      </c>
      <c r="E118" s="26">
        <f t="shared" ref="E118:H118" si="26">E119+E120</f>
        <v>144306000</v>
      </c>
      <c r="F118" s="26">
        <f>F119+F120+F121</f>
        <v>50836800</v>
      </c>
      <c r="G118" s="26">
        <f>G119+G120+G122</f>
        <v>175192000</v>
      </c>
      <c r="H118" s="26">
        <f t="shared" si="26"/>
        <v>144306000</v>
      </c>
      <c r="I118" s="26">
        <f>I119+I120+I121</f>
        <v>36878175</v>
      </c>
      <c r="J118" s="20">
        <f t="shared" si="25"/>
        <v>87.292310053324485</v>
      </c>
      <c r="K118" s="20">
        <f t="shared" si="25"/>
        <v>100</v>
      </c>
      <c r="L118" s="20">
        <f t="shared" si="25"/>
        <v>72.542282362383162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144306000</v>
      </c>
      <c r="H119" s="26">
        <v>144306000</v>
      </c>
      <c r="I119" s="26"/>
      <c r="J119" s="20">
        <f t="shared" si="25"/>
        <v>100</v>
      </c>
      <c r="K119" s="20">
        <f t="shared" si="25"/>
        <v>100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50836800</v>
      </c>
      <c r="G121" s="20"/>
      <c r="H121" s="26"/>
      <c r="I121" s="26">
        <v>36878175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56389800</v>
      </c>
      <c r="E122" s="26">
        <v>56389800</v>
      </c>
      <c r="F122" s="26"/>
      <c r="G122" s="20">
        <f t="shared" si="18"/>
        <v>30886000</v>
      </c>
      <c r="H122" s="26">
        <v>30886000</v>
      </c>
      <c r="I122" s="26"/>
      <c r="J122" s="20">
        <f t="shared" si="25"/>
        <v>54.772316979311867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163305931.69999999</v>
      </c>
      <c r="E123" s="49">
        <f>E125+E128+E124+E127</f>
        <v>91610681</v>
      </c>
      <c r="F123" s="49">
        <f>F125+F128+F126+F124</f>
        <v>71695250.700000003</v>
      </c>
      <c r="G123" s="53">
        <f t="shared" si="18"/>
        <v>93720474.200000003</v>
      </c>
      <c r="H123" s="49">
        <f>H125+H128+H124+H127</f>
        <v>45516281.020000003</v>
      </c>
      <c r="I123" s="49">
        <f>I125+I128+I124++I126</f>
        <v>48204193.18</v>
      </c>
      <c r="J123" s="53">
        <f>G123/D123*100</f>
        <v>57.389510120286715</v>
      </c>
      <c r="K123" s="53">
        <f>H123/E123*100</f>
        <v>49.684469674447676</v>
      </c>
      <c r="L123" s="53">
        <f>I123/F123*100</f>
        <v>67.234848486274984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49026450.700000003</v>
      </c>
      <c r="E124" s="26"/>
      <c r="F124" s="26">
        <v>49026450.700000003</v>
      </c>
      <c r="G124" s="20">
        <f t="shared" si="18"/>
        <v>32546940.960000001</v>
      </c>
      <c r="H124" s="26"/>
      <c r="I124" s="26">
        <v>32546940.960000001</v>
      </c>
      <c r="J124" s="26">
        <f t="shared" ref="J124:J127" si="27">G124/D124*100</f>
        <v>66.386492383793964</v>
      </c>
      <c r="K124" s="26" t="e">
        <f t="shared" ref="K124:K127" si="28">H124/E124*100</f>
        <v>#DIV/0!</v>
      </c>
      <c r="L124" s="53">
        <f t="shared" ref="L124:L127" si="29">I124/F124*100</f>
        <v>66.386492383793964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2717100</v>
      </c>
      <c r="E125" s="26">
        <v>2717100</v>
      </c>
      <c r="F125" s="26"/>
      <c r="G125" s="20">
        <f t="shared" si="18"/>
        <v>1222643.75</v>
      </c>
      <c r="H125" s="26">
        <v>1222643.75</v>
      </c>
      <c r="I125" s="26"/>
      <c r="J125" s="26">
        <f t="shared" si="27"/>
        <v>44.998113797799121</v>
      </c>
      <c r="K125" s="26">
        <f t="shared" si="28"/>
        <v>44.998113797799121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111505581</v>
      </c>
      <c r="E128" s="26">
        <f t="shared" ref="E128:I128" si="30">E129+E130</f>
        <v>88836781</v>
      </c>
      <c r="F128" s="26">
        <f>F130</f>
        <v>22668800</v>
      </c>
      <c r="G128" s="20">
        <f t="shared" si="18"/>
        <v>59894089.490000002</v>
      </c>
      <c r="H128" s="26">
        <f t="shared" si="30"/>
        <v>44236837.270000003</v>
      </c>
      <c r="I128" s="26">
        <f t="shared" si="30"/>
        <v>15657252.220000001</v>
      </c>
      <c r="J128" s="20">
        <f t="shared" ref="J128:L130" si="31">G128/D128*100</f>
        <v>53.713983598722294</v>
      </c>
      <c r="K128" s="20">
        <f t="shared" si="31"/>
        <v>49.795632813395166</v>
      </c>
      <c r="L128" s="20">
        <f t="shared" si="31"/>
        <v>69.069612065923209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88836781</v>
      </c>
      <c r="E129" s="26">
        <v>88836781</v>
      </c>
      <c r="F129" s="26"/>
      <c r="G129" s="20">
        <f t="shared" si="18"/>
        <v>44236837.270000003</v>
      </c>
      <c r="H129" s="26">
        <v>44236837.270000003</v>
      </c>
      <c r="I129" s="26"/>
      <c r="J129" s="20">
        <f t="shared" si="31"/>
        <v>49.795632813395166</v>
      </c>
      <c r="K129" s="20">
        <f t="shared" si="31"/>
        <v>49.795632813395166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15657252.220000001</v>
      </c>
      <c r="H130" s="26"/>
      <c r="I130" s="26">
        <v>15657252.220000001</v>
      </c>
      <c r="J130" s="20">
        <f t="shared" si="31"/>
        <v>69.069612065923209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240805900</v>
      </c>
      <c r="E131" s="49">
        <f>E132+E134+E136+E138+E141+E144+E143</f>
        <v>239739300</v>
      </c>
      <c r="F131" s="49">
        <f>F132+F134+F136+F138+F141+F143+F144</f>
        <v>1066600</v>
      </c>
      <c r="G131" s="53">
        <f t="shared" si="18"/>
        <v>173496174.21000001</v>
      </c>
      <c r="H131" s="49">
        <f>H132+H134+H136+H138+H141+H144+H143</f>
        <v>172635042.34</v>
      </c>
      <c r="I131" s="26">
        <f>I132+I134+I136+I138+I141+I143+I144+I140</f>
        <v>861131.87</v>
      </c>
      <c r="J131" s="53">
        <f>G131/D131*100</f>
        <v>72.048140934254519</v>
      </c>
      <c r="K131" s="53">
        <f>H131/E131*100</f>
        <v>72.00948794795012</v>
      </c>
      <c r="L131" s="53">
        <f>I131/F131*100</f>
        <v>80.73615882242639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938600</v>
      </c>
      <c r="E134" s="26">
        <f>E135</f>
        <v>0</v>
      </c>
      <c r="F134" s="26">
        <f>F135</f>
        <v>938600</v>
      </c>
      <c r="G134" s="20">
        <f t="shared" si="18"/>
        <v>768718.22</v>
      </c>
      <c r="H134" s="26">
        <f>H135</f>
        <v>0</v>
      </c>
      <c r="I134" s="26">
        <f>I135</f>
        <v>768718.22</v>
      </c>
      <c r="J134" s="20">
        <f t="shared" ref="J134:L140" si="32">G134/D134*100</f>
        <v>81.900513530790533</v>
      </c>
      <c r="K134" s="20" t="e">
        <f t="shared" si="32"/>
        <v>#DIV/0!</v>
      </c>
      <c r="L134" s="20">
        <f t="shared" si="32"/>
        <v>81.900513530790533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938600</v>
      </c>
      <c r="E135" s="26"/>
      <c r="F135" s="26">
        <v>938600</v>
      </c>
      <c r="G135" s="20">
        <f t="shared" si="18"/>
        <v>768718.22</v>
      </c>
      <c r="H135" s="26">
        <v>0</v>
      </c>
      <c r="I135" s="26">
        <v>768718.22</v>
      </c>
      <c r="J135" s="20">
        <f t="shared" si="32"/>
        <v>81.900513530790533</v>
      </c>
      <c r="K135" s="20" t="e">
        <f t="shared" si="32"/>
        <v>#DIV/0!</v>
      </c>
      <c r="L135" s="20">
        <f t="shared" si="32"/>
        <v>81.900513530790533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10844400</v>
      </c>
      <c r="E136" s="26">
        <f>E137</f>
        <v>10844400</v>
      </c>
      <c r="F136" s="26">
        <f>F137</f>
        <v>0</v>
      </c>
      <c r="G136" s="20">
        <f t="shared" si="18"/>
        <v>8275313.0199999996</v>
      </c>
      <c r="H136" s="26">
        <f>H137</f>
        <v>8275313.0199999996</v>
      </c>
      <c r="I136" s="26">
        <f>I137</f>
        <v>0</v>
      </c>
      <c r="J136" s="20">
        <f t="shared" si="32"/>
        <v>76.309551657998597</v>
      </c>
      <c r="K136" s="20">
        <f t="shared" si="32"/>
        <v>76.309551657998597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10844400</v>
      </c>
      <c r="E137" s="26">
        <v>10844400</v>
      </c>
      <c r="F137" s="26"/>
      <c r="G137" s="20">
        <f t="shared" si="18"/>
        <v>8275313.0199999996</v>
      </c>
      <c r="H137" s="26">
        <v>8275313.0199999996</v>
      </c>
      <c r="I137" s="26"/>
      <c r="J137" s="20">
        <f t="shared" si="32"/>
        <v>76.309551657998597</v>
      </c>
      <c r="K137" s="20">
        <f t="shared" si="32"/>
        <v>76.309551657998597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43887100</v>
      </c>
      <c r="E138" s="26">
        <f>E139+E140</f>
        <v>43759100</v>
      </c>
      <c r="F138" s="26">
        <f>F139+F140</f>
        <v>128000</v>
      </c>
      <c r="G138" s="20">
        <f t="shared" si="18"/>
        <v>32992029.32</v>
      </c>
      <c r="H138" s="26">
        <f>H139+H140</f>
        <v>32992029.32</v>
      </c>
      <c r="I138" s="26"/>
      <c r="J138" s="20">
        <f t="shared" si="32"/>
        <v>75.174776460508895</v>
      </c>
      <c r="K138" s="20">
        <f t="shared" si="32"/>
        <v>75.39467063993547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43759100</v>
      </c>
      <c r="E139" s="26">
        <v>43759100</v>
      </c>
      <c r="F139" s="26"/>
      <c r="G139" s="20">
        <f t="shared" si="18"/>
        <v>32992029.32</v>
      </c>
      <c r="H139" s="26">
        <v>32992029.32</v>
      </c>
      <c r="I139" s="26"/>
      <c r="J139" s="20">
        <f t="shared" si="32"/>
        <v>75.39467063993547</v>
      </c>
      <c r="K139" s="20">
        <f t="shared" si="32"/>
        <v>75.39467063993547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128000</v>
      </c>
      <c r="E140" s="26"/>
      <c r="F140" s="26">
        <v>128000</v>
      </c>
      <c r="G140" s="20">
        <f t="shared" si="18"/>
        <v>92413.65</v>
      </c>
      <c r="H140" s="26"/>
      <c r="I140" s="26">
        <v>92413.65</v>
      </c>
      <c r="J140" s="20">
        <f t="shared" si="32"/>
        <v>72.198164062499998</v>
      </c>
      <c r="K140" s="20" t="e">
        <f t="shared" si="32"/>
        <v>#DIV/0!</v>
      </c>
      <c r="L140" s="20">
        <f t="shared" si="32"/>
        <v>72.198164062499998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185035800</v>
      </c>
      <c r="E144" s="26">
        <f>E145</f>
        <v>185035800</v>
      </c>
      <c r="F144" s="26"/>
      <c r="G144" s="20">
        <f t="shared" si="18"/>
        <v>131267700</v>
      </c>
      <c r="H144" s="26">
        <f>H145</f>
        <v>131267700</v>
      </c>
      <c r="I144" s="26"/>
      <c r="J144" s="20">
        <f t="shared" ref="J144:L147" si="34">G144/D144*100</f>
        <v>70.941785319381438</v>
      </c>
      <c r="K144" s="20">
        <f t="shared" si="34"/>
        <v>70.941785319381438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185035800</v>
      </c>
      <c r="E145" s="26">
        <v>185035800</v>
      </c>
      <c r="F145" s="26"/>
      <c r="G145" s="20">
        <f t="shared" si="18"/>
        <v>131267700</v>
      </c>
      <c r="H145" s="26">
        <v>131267700</v>
      </c>
      <c r="I145" s="26"/>
      <c r="J145" s="20">
        <f t="shared" si="34"/>
        <v>70.941785319381438</v>
      </c>
      <c r="K145" s="20">
        <f t="shared" si="34"/>
        <v>70.941785319381438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6817000</v>
      </c>
      <c r="E146" s="26">
        <f>E147+E150+E149</f>
        <v>8508900</v>
      </c>
      <c r="F146" s="26">
        <f>F147+F150</f>
        <v>132500</v>
      </c>
      <c r="G146" s="20">
        <f>G149+G150</f>
        <v>4897479.1900000004</v>
      </c>
      <c r="H146" s="26">
        <f>H147+H150+H149</f>
        <v>6422867.4199999999</v>
      </c>
      <c r="I146" s="26">
        <f>I150+I149</f>
        <v>132500</v>
      </c>
      <c r="J146" s="20">
        <f t="shared" si="34"/>
        <v>71.842147425553776</v>
      </c>
      <c r="K146" s="20">
        <f t="shared" si="34"/>
        <v>75.484109814429601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f>E148</f>
        <v>1824400</v>
      </c>
      <c r="F147" s="26">
        <f>F148</f>
        <v>0</v>
      </c>
      <c r="G147" s="20"/>
      <c r="H147" s="26">
        <f>H148</f>
        <v>1657888.23</v>
      </c>
      <c r="I147" s="26">
        <f>I148</f>
        <v>0</v>
      </c>
      <c r="J147" s="20" t="e">
        <f t="shared" si="34"/>
        <v>#DIV/0!</v>
      </c>
      <c r="K147" s="20">
        <f t="shared" si="34"/>
        <v>90.873066761675076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1824400</v>
      </c>
      <c r="F148" s="26"/>
      <c r="G148" s="20"/>
      <c r="H148" s="26">
        <v>1657888.23</v>
      </c>
      <c r="I148" s="26"/>
      <c r="J148" s="26" t="e">
        <f t="shared" ref="J148:J153" si="35">G148/D148*100</f>
        <v>#DIV/0!</v>
      </c>
      <c r="K148" s="26">
        <f t="shared" ref="K148:K153" si="36">H148/E148*100</f>
        <v>90.873066761675076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6470400</v>
      </c>
      <c r="E149" s="26">
        <v>6470400</v>
      </c>
      <c r="F149" s="26"/>
      <c r="G149" s="20">
        <f>H149</f>
        <v>4550879.1900000004</v>
      </c>
      <c r="H149" s="26">
        <v>4550879.1900000004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432</v>
      </c>
      <c r="B152" s="24" t="s">
        <v>19</v>
      </c>
      <c r="C152" s="25" t="s">
        <v>430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457</v>
      </c>
      <c r="B153" s="24" t="s">
        <v>19</v>
      </c>
      <c r="C153" s="25" t="s">
        <v>342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427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428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E42" sqref="E42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8" t="s">
        <v>0</v>
      </c>
      <c r="B4" s="128" t="s">
        <v>1</v>
      </c>
      <c r="C4" s="128" t="s">
        <v>162</v>
      </c>
      <c r="D4" s="130" t="s">
        <v>3</v>
      </c>
      <c r="E4" s="125"/>
      <c r="F4" s="125"/>
      <c r="G4" s="130" t="s">
        <v>4</v>
      </c>
      <c r="H4" s="125"/>
      <c r="I4" s="125"/>
      <c r="J4" s="123" t="s">
        <v>314</v>
      </c>
      <c r="K4" s="123" t="s">
        <v>315</v>
      </c>
      <c r="L4" s="123" t="s">
        <v>316</v>
      </c>
      <c r="M4" s="5"/>
    </row>
    <row r="5" spans="1:13" ht="140.4" customHeight="1" x14ac:dyDescent="0.3">
      <c r="A5" s="129"/>
      <c r="B5" s="129"/>
      <c r="C5" s="129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4"/>
      <c r="K5" s="124"/>
      <c r="L5" s="124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729667075.84000015</v>
      </c>
      <c r="E7" s="49">
        <f t="shared" si="0"/>
        <v>621474552.1400001</v>
      </c>
      <c r="F7" s="49">
        <f t="shared" si="0"/>
        <v>160853723.69999999</v>
      </c>
      <c r="G7" s="49">
        <f t="shared" si="0"/>
        <v>514581375.84999996</v>
      </c>
      <c r="H7" s="49">
        <f t="shared" si="0"/>
        <v>442420897.22000003</v>
      </c>
      <c r="I7" s="49">
        <f t="shared" si="0"/>
        <v>110696541.86</v>
      </c>
      <c r="J7" s="49">
        <f>G7/D7*100</f>
        <v>70.522762077158092</v>
      </c>
      <c r="K7" s="49">
        <f>H7/E7*100</f>
        <v>71.188899963249909</v>
      </c>
      <c r="L7" s="49">
        <f>I7/F7*100</f>
        <v>68.818140676963395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180016533.71000001</v>
      </c>
      <c r="E9" s="49">
        <f t="shared" si="1"/>
        <v>138409445.71000001</v>
      </c>
      <c r="F9" s="49">
        <f t="shared" si="1"/>
        <v>41607088</v>
      </c>
      <c r="G9" s="49">
        <f t="shared" si="1"/>
        <v>145068806.56</v>
      </c>
      <c r="H9" s="49">
        <f t="shared" si="1"/>
        <v>112987036.40000001</v>
      </c>
      <c r="I9" s="49">
        <f t="shared" si="1"/>
        <v>32081770.160000004</v>
      </c>
      <c r="J9" s="49">
        <f t="shared" ref="J9:L13" si="2">G9/D9*100</f>
        <v>80.586379245420034</v>
      </c>
      <c r="K9" s="49">
        <f t="shared" si="2"/>
        <v>81.632460718565497</v>
      </c>
      <c r="L9" s="49">
        <f t="shared" si="2"/>
        <v>77.106502045997559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7996130.8600000003</v>
      </c>
      <c r="E10" s="59">
        <v>2823240</v>
      </c>
      <c r="F10" s="59">
        <v>5172890.8600000003</v>
      </c>
      <c r="G10" s="59">
        <f>H10+I10</f>
        <v>6675846.6699999999</v>
      </c>
      <c r="H10" s="59">
        <v>2447884.27</v>
      </c>
      <c r="I10" s="59">
        <v>4227962.4000000004</v>
      </c>
      <c r="J10" s="26">
        <f t="shared" si="2"/>
        <v>83.488461943455476</v>
      </c>
      <c r="K10" s="26">
        <f t="shared" si="2"/>
        <v>86.704788469984834</v>
      </c>
      <c r="L10" s="26">
        <f t="shared" si="2"/>
        <v>81.733067919395467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182600</v>
      </c>
      <c r="E11" s="59">
        <v>121600</v>
      </c>
      <c r="F11" s="59">
        <v>61000</v>
      </c>
      <c r="G11" s="59">
        <f t="shared" ref="G11:G17" si="4">H11+I11</f>
        <v>103441.62</v>
      </c>
      <c r="H11" s="59">
        <v>83941.62</v>
      </c>
      <c r="I11" s="59">
        <v>19500</v>
      </c>
      <c r="J11" s="26">
        <f t="shared" si="2"/>
        <v>56.649299014238771</v>
      </c>
      <c r="K11" s="26">
        <f t="shared" si="2"/>
        <v>69.030937499999993</v>
      </c>
      <c r="L11" s="26">
        <f t="shared" si="2"/>
        <v>31.967213114754102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64226087.310000002</v>
      </c>
      <c r="E12" s="59">
        <v>27910990.170000002</v>
      </c>
      <c r="F12" s="59">
        <v>36315097.140000001</v>
      </c>
      <c r="G12" s="59">
        <f>H12+I12</f>
        <v>51461476.579999998</v>
      </c>
      <c r="H12" s="59">
        <v>23627868.82</v>
      </c>
      <c r="I12" s="59">
        <v>27833607.760000002</v>
      </c>
      <c r="J12" s="26">
        <f t="shared" si="2"/>
        <v>80.125504659206356</v>
      </c>
      <c r="K12" s="26">
        <f t="shared" si="2"/>
        <v>84.654355420884727</v>
      </c>
      <c r="L12" s="26">
        <f t="shared" si="2"/>
        <v>76.644728920033941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20076270.640000001</v>
      </c>
      <c r="E14" s="59">
        <v>20076270.640000001</v>
      </c>
      <c r="F14" s="59">
        <v>0</v>
      </c>
      <c r="G14" s="59">
        <f t="shared" si="4"/>
        <v>16155481.26</v>
      </c>
      <c r="H14" s="59">
        <v>16155481.26</v>
      </c>
      <c r="I14" s="59">
        <v>0</v>
      </c>
      <c r="J14" s="26">
        <f>G14/D14*100</f>
        <v>80.470529361224024</v>
      </c>
      <c r="K14" s="26">
        <f>H14/E14*100</f>
        <v>80.470529361224024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87329444.900000006</v>
      </c>
      <c r="E17" s="59">
        <v>87327344.900000006</v>
      </c>
      <c r="F17" s="59">
        <v>2100</v>
      </c>
      <c r="G17" s="59">
        <f t="shared" si="4"/>
        <v>70577941.430000007</v>
      </c>
      <c r="H17" s="59">
        <v>70577241.430000007</v>
      </c>
      <c r="I17" s="59">
        <v>700</v>
      </c>
      <c r="J17" s="26">
        <f t="shared" ref="J17:J61" si="5">G17/D17*100</f>
        <v>80.818035097804682</v>
      </c>
      <c r="K17" s="26">
        <f t="shared" ref="K17:K61" si="6">H17/E17*100</f>
        <v>80.819176983817826</v>
      </c>
      <c r="L17" s="26">
        <f t="shared" ref="L17:L61" si="7">I17/F17*100</f>
        <v>33.333333333333329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938600</v>
      </c>
      <c r="E18" s="49">
        <f>E19</f>
        <v>0</v>
      </c>
      <c r="F18" s="49">
        <f>F19</f>
        <v>938600</v>
      </c>
      <c r="G18" s="49">
        <f>G19</f>
        <v>768718.22</v>
      </c>
      <c r="H18" s="49">
        <v>0</v>
      </c>
      <c r="I18" s="49">
        <f>I19</f>
        <v>768718.22</v>
      </c>
      <c r="J18" s="49">
        <f t="shared" si="5"/>
        <v>81.900513530790533</v>
      </c>
      <c r="K18" s="49" t="e">
        <f t="shared" si="6"/>
        <v>#DIV/0!</v>
      </c>
      <c r="L18" s="49">
        <f t="shared" si="7"/>
        <v>81.900513530790533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938600</v>
      </c>
      <c r="E19" s="59"/>
      <c r="F19" s="59">
        <v>938600</v>
      </c>
      <c r="G19" s="59">
        <f>I19</f>
        <v>768718.22</v>
      </c>
      <c r="H19" s="59">
        <v>0</v>
      </c>
      <c r="I19" s="59">
        <v>768718.22</v>
      </c>
      <c r="J19" s="26">
        <f t="shared" si="5"/>
        <v>81.900513530790533</v>
      </c>
      <c r="K19" s="26" t="e">
        <f t="shared" si="6"/>
        <v>#DIV/0!</v>
      </c>
      <c r="L19" s="26">
        <f t="shared" si="7"/>
        <v>81.900513530790533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10753275</v>
      </c>
      <c r="E20" s="49">
        <f t="shared" si="8"/>
        <v>9739300</v>
      </c>
      <c r="F20" s="49">
        <f t="shared" si="8"/>
        <v>1013975</v>
      </c>
      <c r="G20" s="49">
        <f t="shared" si="8"/>
        <v>8457903.7599999998</v>
      </c>
      <c r="H20" s="49">
        <f t="shared" si="8"/>
        <v>7952746.7300000004</v>
      </c>
      <c r="I20" s="49">
        <f t="shared" si="8"/>
        <v>505157.02999999997</v>
      </c>
      <c r="J20" s="49">
        <f t="shared" si="5"/>
        <v>78.654212414357488</v>
      </c>
      <c r="K20" s="49">
        <f t="shared" si="6"/>
        <v>81.6562456234021</v>
      </c>
      <c r="L20" s="49">
        <f t="shared" si="7"/>
        <v>49.819475825340859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10030800</v>
      </c>
      <c r="E22" s="59">
        <v>9580000</v>
      </c>
      <c r="F22" s="59">
        <v>450800</v>
      </c>
      <c r="G22" s="59">
        <f>H22+I22</f>
        <v>8014343.5300000003</v>
      </c>
      <c r="H22" s="59">
        <v>7851748.7300000004</v>
      </c>
      <c r="I22" s="59">
        <v>162594.79999999999</v>
      </c>
      <c r="J22" s="26">
        <f t="shared" si="5"/>
        <v>79.897351457510865</v>
      </c>
      <c r="K22" s="26">
        <f t="shared" si="6"/>
        <v>81.959798851774536</v>
      </c>
      <c r="L22" s="26">
        <f t="shared" si="7"/>
        <v>36.068056787932562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563175</v>
      </c>
      <c r="E23" s="59"/>
      <c r="F23" s="59">
        <v>563175</v>
      </c>
      <c r="G23" s="59">
        <f>H23+I23</f>
        <v>342562.23</v>
      </c>
      <c r="H23" s="59">
        <v>0</v>
      </c>
      <c r="I23" s="59">
        <v>342562.23</v>
      </c>
      <c r="J23" s="26">
        <f t="shared" si="5"/>
        <v>60.826959648421884</v>
      </c>
      <c r="K23" s="26" t="e">
        <f t="shared" si="6"/>
        <v>#DIV/0!</v>
      </c>
      <c r="L23" s="26">
        <f t="shared" si="7"/>
        <v>60.826959648421884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159300</v>
      </c>
      <c r="E24" s="59">
        <v>159300</v>
      </c>
      <c r="F24" s="59"/>
      <c r="G24" s="59">
        <f>H24+I24</f>
        <v>100998</v>
      </c>
      <c r="H24" s="59">
        <v>100998</v>
      </c>
      <c r="I24" s="59"/>
      <c r="J24" s="26">
        <f t="shared" si="5"/>
        <v>63.401129943502823</v>
      </c>
      <c r="K24" s="26">
        <f t="shared" si="6"/>
        <v>63.401129943502823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11785480</v>
      </c>
      <c r="E25" s="49">
        <f t="shared" ref="E25:I25" si="9">E26+E27+E28+E29+E30</f>
        <v>4524530</v>
      </c>
      <c r="F25" s="49">
        <f t="shared" si="9"/>
        <v>7260950</v>
      </c>
      <c r="G25" s="49">
        <f t="shared" si="9"/>
        <v>3168237.32</v>
      </c>
      <c r="H25" s="49">
        <f t="shared" si="9"/>
        <v>0</v>
      </c>
      <c r="I25" s="49">
        <f t="shared" si="9"/>
        <v>3168237.32</v>
      </c>
      <c r="J25" s="49">
        <f t="shared" si="5"/>
        <v>26.882548016712089</v>
      </c>
      <c r="K25" s="49">
        <f t="shared" si="6"/>
        <v>0</v>
      </c>
      <c r="L25" s="49">
        <f t="shared" si="7"/>
        <v>43.633922833788965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125900</v>
      </c>
      <c r="E26" s="59"/>
      <c r="F26" s="59">
        <v>125900</v>
      </c>
      <c r="G26" s="59">
        <f>H26+I26</f>
        <v>92413.65</v>
      </c>
      <c r="H26" s="59"/>
      <c r="I26" s="59">
        <v>92413.65</v>
      </c>
      <c r="J26" s="26">
        <f t="shared" si="5"/>
        <v>73.402422557585382</v>
      </c>
      <c r="K26" s="26" t="e">
        <f t="shared" si="6"/>
        <v>#DIV/0!</v>
      </c>
      <c r="L26" s="26">
        <f t="shared" si="7"/>
        <v>73.402422557585382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10085680</v>
      </c>
      <c r="E29" s="59">
        <v>4320630</v>
      </c>
      <c r="F29" s="59">
        <v>5765050</v>
      </c>
      <c r="G29" s="59">
        <f>H29+I29</f>
        <v>2390305.25</v>
      </c>
      <c r="H29" s="59">
        <v>0</v>
      </c>
      <c r="I29" s="59">
        <v>2390305.25</v>
      </c>
      <c r="J29" s="26">
        <f t="shared" si="5"/>
        <v>23.699990977306438</v>
      </c>
      <c r="K29" s="26">
        <f t="shared" si="6"/>
        <v>0</v>
      </c>
      <c r="L29" s="26">
        <f t="shared" si="7"/>
        <v>41.462003798752825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1573900</v>
      </c>
      <c r="E30" s="59">
        <v>203900</v>
      </c>
      <c r="F30" s="59">
        <v>1370000</v>
      </c>
      <c r="G30" s="59">
        <f>H30+I30</f>
        <v>685518.42</v>
      </c>
      <c r="H30" s="59"/>
      <c r="I30" s="59">
        <v>685518.42</v>
      </c>
      <c r="J30" s="26">
        <f t="shared" si="5"/>
        <v>43.555398691149378</v>
      </c>
      <c r="K30" s="26">
        <f t="shared" si="6"/>
        <v>0</v>
      </c>
      <c r="L30" s="26">
        <f t="shared" si="7"/>
        <v>50.037840875912408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105802034.12</v>
      </c>
      <c r="E31" s="49">
        <f>E32+E33+E34+E35</f>
        <v>249623.42</v>
      </c>
      <c r="F31" s="49">
        <f t="shared" ref="F31:I31" si="12">F32+F33+F34</f>
        <v>105552410.7</v>
      </c>
      <c r="G31" s="49">
        <f>G32+G33+G34+G35</f>
        <v>70829091.359999999</v>
      </c>
      <c r="H31" s="49">
        <f>H32+H33+H34+H35</f>
        <v>246280.42</v>
      </c>
      <c r="I31" s="49">
        <f t="shared" si="12"/>
        <v>70582810.939999998</v>
      </c>
      <c r="J31" s="49">
        <f t="shared" si="5"/>
        <v>66.944924026381287</v>
      </c>
      <c r="K31" s="49">
        <f t="shared" si="6"/>
        <v>98.660782710212047</v>
      </c>
      <c r="L31" s="49">
        <f t="shared" si="7"/>
        <v>66.869918433800393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75539300.010000005</v>
      </c>
      <c r="E32" s="59">
        <v>0</v>
      </c>
      <c r="F32" s="59">
        <v>75539300.010000005</v>
      </c>
      <c r="G32" s="59">
        <f>H32+I32</f>
        <v>52830012.020000003</v>
      </c>
      <c r="H32" s="59">
        <v>0</v>
      </c>
      <c r="I32" s="59">
        <v>52830012.020000003</v>
      </c>
      <c r="J32" s="26">
        <f t="shared" si="5"/>
        <v>69.937121489087517</v>
      </c>
      <c r="K32" s="26" t="e">
        <f t="shared" si="6"/>
        <v>#DIV/0!</v>
      </c>
      <c r="L32" s="26">
        <f t="shared" si="7"/>
        <v>69.937121489087517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17261910</v>
      </c>
      <c r="E33" s="59">
        <v>100000</v>
      </c>
      <c r="F33" s="59">
        <v>17161910</v>
      </c>
      <c r="G33" s="59">
        <f>H33+I33</f>
        <v>10629431.18</v>
      </c>
      <c r="H33" s="59">
        <v>100000</v>
      </c>
      <c r="I33" s="59">
        <v>10529431.18</v>
      </c>
      <c r="J33" s="26">
        <f t="shared" si="5"/>
        <v>61.577375736520466</v>
      </c>
      <c r="K33" s="26">
        <f t="shared" si="6"/>
        <v>100</v>
      </c>
      <c r="L33" s="26">
        <f t="shared" si="7"/>
        <v>61.353492589111582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12851200.689999999</v>
      </c>
      <c r="E34" s="59">
        <v>0</v>
      </c>
      <c r="F34" s="59">
        <v>12851200.689999999</v>
      </c>
      <c r="G34" s="59">
        <f>H34+I34</f>
        <v>7223367.7400000002</v>
      </c>
      <c r="H34" s="59">
        <v>0</v>
      </c>
      <c r="I34" s="59">
        <v>7223367.7400000002</v>
      </c>
      <c r="J34" s="26">
        <f t="shared" si="5"/>
        <v>56.207726532671565</v>
      </c>
      <c r="K34" s="26" t="e">
        <f t="shared" si="6"/>
        <v>#DIV/0!</v>
      </c>
      <c r="L34" s="26">
        <f t="shared" si="7"/>
        <v>56.207726532671565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149623.42000000001</v>
      </c>
      <c r="E35" s="59">
        <v>149623.42000000001</v>
      </c>
      <c r="F35" s="59">
        <v>0</v>
      </c>
      <c r="G35" s="59">
        <f t="shared" ref="G35" si="14">H35+I35</f>
        <v>146280.42000000001</v>
      </c>
      <c r="H35" s="59">
        <v>146280.42000000001</v>
      </c>
      <c r="I35" s="59">
        <v>0</v>
      </c>
      <c r="J35" s="26">
        <f t="shared" si="5"/>
        <v>97.765724109233702</v>
      </c>
      <c r="K35" s="26">
        <f t="shared" si="6"/>
        <v>97.765724109233702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360775266.63</v>
      </c>
      <c r="E38" s="49">
        <f>E39+E40+E42+E43+E41</f>
        <v>360775266.63</v>
      </c>
      <c r="F38" s="49">
        <v>0</v>
      </c>
      <c r="G38" s="49">
        <f>G39+G40+G42+G43+G41</f>
        <v>237685723.39000002</v>
      </c>
      <c r="H38" s="49">
        <f>H39+H40+H42+H43+H41</f>
        <v>237685723.39000002</v>
      </c>
      <c r="I38" s="49">
        <v>0</v>
      </c>
      <c r="J38" s="49">
        <f t="shared" si="5"/>
        <v>65.881934094379915</v>
      </c>
      <c r="K38" s="49">
        <f t="shared" si="6"/>
        <v>65.881934094379915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106445412.11</v>
      </c>
      <c r="E39" s="59">
        <v>106445412.11</v>
      </c>
      <c r="F39" s="59">
        <v>0</v>
      </c>
      <c r="G39" s="59">
        <f>H39+I39</f>
        <v>60916672.409999996</v>
      </c>
      <c r="H39" s="59">
        <v>60916672.409999996</v>
      </c>
      <c r="I39" s="59">
        <v>0</v>
      </c>
      <c r="J39" s="26">
        <f t="shared" si="5"/>
        <v>57.228086398922571</v>
      </c>
      <c r="K39" s="26">
        <f t="shared" si="6"/>
        <v>57.228086398922571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192129851.05000001</v>
      </c>
      <c r="E40" s="59">
        <v>192129851.05000001</v>
      </c>
      <c r="F40" s="59">
        <v>0</v>
      </c>
      <c r="G40" s="59">
        <f t="shared" ref="G40:G43" si="16">H40+I40</f>
        <v>123291284.20999999</v>
      </c>
      <c r="H40" s="59">
        <v>123291284.20999999</v>
      </c>
      <c r="I40" s="59">
        <v>0</v>
      </c>
      <c r="J40" s="26">
        <f t="shared" si="5"/>
        <v>64.170811321721459</v>
      </c>
      <c r="K40" s="26">
        <f t="shared" si="6"/>
        <v>64.170811321721459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38528317.200000003</v>
      </c>
      <c r="E41" s="59">
        <v>38528317.200000003</v>
      </c>
      <c r="F41" s="59">
        <v>0</v>
      </c>
      <c r="G41" s="59">
        <f t="shared" si="16"/>
        <v>32661482.370000001</v>
      </c>
      <c r="H41" s="59">
        <v>32661482.370000001</v>
      </c>
      <c r="I41" s="59">
        <v>0</v>
      </c>
      <c r="J41" s="26">
        <f t="shared" ref="J41" si="17">G41/D41*100</f>
        <v>84.772667854800559</v>
      </c>
      <c r="K41" s="26">
        <f t="shared" ref="K41" si="18">H41/E41*100</f>
        <v>84.772667854800559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1213760.18</v>
      </c>
      <c r="E42" s="59">
        <v>1213760.18</v>
      </c>
      <c r="F42" s="59">
        <v>0</v>
      </c>
      <c r="G42" s="59">
        <f t="shared" si="16"/>
        <v>980149.24</v>
      </c>
      <c r="H42" s="59">
        <v>980149.24</v>
      </c>
      <c r="I42" s="26">
        <v>0</v>
      </c>
      <c r="J42" s="26">
        <f t="shared" si="5"/>
        <v>80.753122087099612</v>
      </c>
      <c r="K42" s="26">
        <f t="shared" si="6"/>
        <v>80.753122087099612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22457926.09</v>
      </c>
      <c r="E43" s="59">
        <v>22457926.09</v>
      </c>
      <c r="F43" s="59">
        <v>0</v>
      </c>
      <c r="G43" s="59">
        <f t="shared" si="16"/>
        <v>19836135.16</v>
      </c>
      <c r="H43" s="59">
        <v>19836135.16</v>
      </c>
      <c r="I43" s="26">
        <v>0</v>
      </c>
      <c r="J43" s="26">
        <f t="shared" si="5"/>
        <v>88.325765613916502</v>
      </c>
      <c r="K43" s="26">
        <f t="shared" si="6"/>
        <v>88.325765613916502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40035422.689999998</v>
      </c>
      <c r="E44" s="49">
        <f t="shared" ref="E44:I44" si="19">E45+E46</f>
        <v>38868422.689999998</v>
      </c>
      <c r="F44" s="49">
        <f t="shared" si="19"/>
        <v>1167000</v>
      </c>
      <c r="G44" s="49">
        <f>H44+I44</f>
        <v>33955385.079999998</v>
      </c>
      <c r="H44" s="49">
        <f t="shared" si="19"/>
        <v>33031332.260000002</v>
      </c>
      <c r="I44" s="49">
        <f t="shared" si="19"/>
        <v>924052.82</v>
      </c>
      <c r="J44" s="49">
        <f t="shared" si="5"/>
        <v>84.813354770652481</v>
      </c>
      <c r="K44" s="49">
        <f t="shared" si="6"/>
        <v>84.98243554528969</v>
      </c>
      <c r="L44" s="49">
        <f t="shared" si="7"/>
        <v>79.181904027420728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35765422.689999998</v>
      </c>
      <c r="E45" s="59">
        <v>34598422.689999998</v>
      </c>
      <c r="F45" s="59">
        <v>1167000</v>
      </c>
      <c r="G45" s="59">
        <f>H45+I45</f>
        <v>30043587.550000001</v>
      </c>
      <c r="H45" s="59">
        <v>29119534.73</v>
      </c>
      <c r="I45" s="59">
        <v>924052.82</v>
      </c>
      <c r="J45" s="26">
        <f t="shared" si="5"/>
        <v>84.001768441003719</v>
      </c>
      <c r="K45" s="26">
        <f t="shared" si="6"/>
        <v>84.164341799363115</v>
      </c>
      <c r="L45" s="26">
        <f t="shared" si="7"/>
        <v>79.181904027420728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4270000</v>
      </c>
      <c r="E46" s="59">
        <v>4270000</v>
      </c>
      <c r="F46" s="59">
        <v>0</v>
      </c>
      <c r="G46" s="59">
        <f>H46+I46</f>
        <v>3911797.53</v>
      </c>
      <c r="H46" s="59">
        <v>3911797.53</v>
      </c>
      <c r="I46" s="59"/>
      <c r="J46" s="26">
        <f t="shared" si="5"/>
        <v>91.611183372365332</v>
      </c>
      <c r="K46" s="26">
        <f t="shared" si="6"/>
        <v>91.611183372365332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30000</v>
      </c>
      <c r="E47" s="60">
        <f t="shared" si="20"/>
        <v>30000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17793503.689999998</v>
      </c>
      <c r="E49" s="49">
        <f t="shared" si="21"/>
        <v>17123103.689999998</v>
      </c>
      <c r="F49" s="49">
        <f t="shared" si="21"/>
        <v>670400</v>
      </c>
      <c r="G49" s="49">
        <f t="shared" si="21"/>
        <v>14027569.02</v>
      </c>
      <c r="H49" s="49">
        <f t="shared" si="21"/>
        <v>13506724.02</v>
      </c>
      <c r="I49" s="49">
        <f t="shared" si="21"/>
        <v>520845</v>
      </c>
      <c r="J49" s="49">
        <f t="shared" si="5"/>
        <v>78.835339370983675</v>
      </c>
      <c r="K49" s="49">
        <f t="shared" si="6"/>
        <v>78.880115804519789</v>
      </c>
      <c r="L49" s="49">
        <f t="shared" si="7"/>
        <v>77.691676610978519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4708153.6899999995</v>
      </c>
      <c r="E50" s="59">
        <v>4037753.69</v>
      </c>
      <c r="F50" s="59">
        <v>670400</v>
      </c>
      <c r="G50" s="59">
        <f>H50+I50</f>
        <v>3862266.7</v>
      </c>
      <c r="H50" s="59">
        <v>3341421.7</v>
      </c>
      <c r="I50" s="59">
        <v>520845</v>
      </c>
      <c r="J50" s="26">
        <f t="shared" si="5"/>
        <v>82.03357312237614</v>
      </c>
      <c r="K50" s="26">
        <f t="shared" si="6"/>
        <v>82.754470840443958</v>
      </c>
      <c r="L50" s="26">
        <f t="shared" si="7"/>
        <v>77.691676610978519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7325216.1799999997</v>
      </c>
      <c r="H51" s="59">
        <v>7325216.1799999997</v>
      </c>
      <c r="I51" s="59">
        <v>0</v>
      </c>
      <c r="J51" s="26">
        <f t="shared" si="5"/>
        <v>75.507573005679646</v>
      </c>
      <c r="K51" s="26">
        <f t="shared" si="6"/>
        <v>75.507573005679646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929800</v>
      </c>
      <c r="E52" s="59">
        <v>929800</v>
      </c>
      <c r="F52" s="59"/>
      <c r="G52" s="59">
        <f t="shared" si="23"/>
        <v>730000</v>
      </c>
      <c r="H52" s="59">
        <v>730000</v>
      </c>
      <c r="I52" s="59"/>
      <c r="J52" s="26">
        <f t="shared" si="5"/>
        <v>78.511507851150782</v>
      </c>
      <c r="K52" s="26">
        <f t="shared" si="6"/>
        <v>78.511507851150782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2454250</v>
      </c>
      <c r="E53" s="59">
        <v>2454250</v>
      </c>
      <c r="F53" s="59">
        <v>0</v>
      </c>
      <c r="G53" s="59">
        <f t="shared" si="23"/>
        <v>2110086.14</v>
      </c>
      <c r="H53" s="59">
        <v>2110086.14</v>
      </c>
      <c r="I53" s="59">
        <v>0</v>
      </c>
      <c r="J53" s="26">
        <f t="shared" si="5"/>
        <v>85.976821432209434</v>
      </c>
      <c r="K53" s="26">
        <f t="shared" si="6"/>
        <v>85.976821432209434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1278960</v>
      </c>
      <c r="E54" s="49">
        <f t="shared" si="24"/>
        <v>460060</v>
      </c>
      <c r="F54" s="49">
        <f t="shared" si="24"/>
        <v>818900</v>
      </c>
      <c r="G54" s="49">
        <f t="shared" si="24"/>
        <v>589941.14</v>
      </c>
      <c r="H54" s="49">
        <f t="shared" si="24"/>
        <v>102879</v>
      </c>
      <c r="I54" s="49">
        <f t="shared" si="24"/>
        <v>487062.14</v>
      </c>
      <c r="J54" s="49">
        <f t="shared" si="5"/>
        <v>46.126629448927254</v>
      </c>
      <c r="K54" s="49">
        <f t="shared" si="6"/>
        <v>22.362083206538276</v>
      </c>
      <c r="L54" s="49">
        <f t="shared" si="7"/>
        <v>59.477608987666386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674960</v>
      </c>
      <c r="E55" s="59">
        <v>460060</v>
      </c>
      <c r="F55" s="59">
        <v>214900</v>
      </c>
      <c r="G55" s="59">
        <f>H55+I55</f>
        <v>208048</v>
      </c>
      <c r="H55" s="59">
        <v>102879</v>
      </c>
      <c r="I55" s="59">
        <v>105169</v>
      </c>
      <c r="J55" s="26">
        <f t="shared" si="5"/>
        <v>30.823752518667774</v>
      </c>
      <c r="K55" s="26">
        <f t="shared" si="6"/>
        <v>22.362083206538276</v>
      </c>
      <c r="L55" s="26">
        <f t="shared" si="7"/>
        <v>48.938576081898553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604000</v>
      </c>
      <c r="E56" s="59">
        <v>0</v>
      </c>
      <c r="F56" s="59">
        <v>604000</v>
      </c>
      <c r="G56" s="59">
        <f>H56+I56</f>
        <v>381893.14</v>
      </c>
      <c r="H56" s="59">
        <v>0</v>
      </c>
      <c r="I56" s="59">
        <v>381893.14</v>
      </c>
      <c r="J56" s="26">
        <f t="shared" si="5"/>
        <v>63.227341059602651</v>
      </c>
      <c r="K56" s="26" t="e">
        <f t="shared" si="6"/>
        <v>#DIV/0!</v>
      </c>
      <c r="L56" s="26">
        <f t="shared" si="7"/>
        <v>63.227341059602651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50836800</v>
      </c>
      <c r="F59" s="49">
        <f>F61+F60</f>
        <v>1824400</v>
      </c>
      <c r="G59" s="49">
        <f t="shared" si="26"/>
        <v>0</v>
      </c>
      <c r="H59" s="49">
        <f>H61+H60</f>
        <v>36878175</v>
      </c>
      <c r="I59" s="49">
        <f>I61+I60</f>
        <v>1657888.23</v>
      </c>
      <c r="J59" s="49" t="e">
        <f t="shared" si="5"/>
        <v>#DIV/0!</v>
      </c>
      <c r="K59" s="49">
        <f t="shared" si="6"/>
        <v>72.542282362383162</v>
      </c>
      <c r="L59" s="49">
        <f t="shared" si="7"/>
        <v>90.873066761675076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50836800</v>
      </c>
      <c r="F60" s="49"/>
      <c r="G60" s="49"/>
      <c r="H60" s="26">
        <v>36878175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1824400</v>
      </c>
      <c r="G61" s="59"/>
      <c r="H61" s="59"/>
      <c r="I61" s="59">
        <v>1657888.23</v>
      </c>
      <c r="J61" s="26" t="e">
        <f t="shared" si="5"/>
        <v>#DIV/0!</v>
      </c>
      <c r="K61" s="26" t="e">
        <f t="shared" si="6"/>
        <v>#DIV/0!</v>
      </c>
      <c r="L61" s="26">
        <f t="shared" si="7"/>
        <v>90.873066761675076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-28361464.140000105</v>
      </c>
      <c r="E63" s="42">
        <f>Доходы!E9-Расходы!E7</f>
        <v>-13055971.140000105</v>
      </c>
      <c r="F63" s="42">
        <f>Доходы!F9-Расходы!F7</f>
        <v>-15305493</v>
      </c>
      <c r="G63" s="42">
        <f>Доходы!G9-Расходы!G7</f>
        <v>-14069395.469999969</v>
      </c>
      <c r="H63" s="42">
        <f>Доходы!H9-Расходы!H7</f>
        <v>-5156741.7400000095</v>
      </c>
      <c r="I63" s="42">
        <f>Доходы!I9-Расходы!I7</f>
        <v>-8912653.7299999893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47" sqref="E47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1"/>
      <c r="B2" s="132"/>
      <c r="C2" s="132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8" t="s">
        <v>0</v>
      </c>
      <c r="B4" s="128" t="s">
        <v>1</v>
      </c>
      <c r="C4" s="128" t="s">
        <v>253</v>
      </c>
      <c r="D4" s="130" t="s">
        <v>3</v>
      </c>
      <c r="E4" s="125"/>
      <c r="F4" s="125"/>
      <c r="G4" s="125" t="s">
        <v>4</v>
      </c>
      <c r="H4" s="125"/>
      <c r="I4" s="125"/>
      <c r="J4" s="5"/>
    </row>
    <row r="5" spans="1:10" ht="139.5" customHeight="1" x14ac:dyDescent="0.3">
      <c r="A5" s="129"/>
      <c r="B5" s="129"/>
      <c r="C5" s="129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28361464.140000105</v>
      </c>
      <c r="E7" s="85">
        <f>E9+E20</f>
        <v>13055971.140000105</v>
      </c>
      <c r="F7" s="86">
        <f>F20</f>
        <v>15305493</v>
      </c>
      <c r="G7" s="85">
        <f>G9+G20</f>
        <v>14069395.469999999</v>
      </c>
      <c r="H7" s="85">
        <f>H9+H20</f>
        <v>5156741.7400000095</v>
      </c>
      <c r="I7" s="87">
        <f>I9+I20</f>
        <v>8912653.7299999893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25546664.140000105</v>
      </c>
      <c r="E20" s="94">
        <f>E21</f>
        <v>10241171.140000105</v>
      </c>
      <c r="F20" s="94">
        <f>F21</f>
        <v>15305493</v>
      </c>
      <c r="G20" s="105">
        <f>H20+I20</f>
        <v>14069395.469999999</v>
      </c>
      <c r="H20" s="94">
        <f>H21</f>
        <v>5156741.7400000095</v>
      </c>
      <c r="I20" s="103">
        <f>I21</f>
        <v>8912653.7299999893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25546664.140000105</v>
      </c>
      <c r="E21" s="94">
        <f>E22+E27</f>
        <v>10241171.140000105</v>
      </c>
      <c r="F21" s="94">
        <f>F22+F27</f>
        <v>15305493</v>
      </c>
      <c r="G21" s="94">
        <f t="shared" ref="G21:G31" si="0">H21+I21</f>
        <v>14069395.469999999</v>
      </c>
      <c r="H21" s="94">
        <f>H22+H27</f>
        <v>5156741.7400000095</v>
      </c>
      <c r="I21" s="103">
        <f>I22+I27</f>
        <v>8912653.7299999893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-756781611.70000005</v>
      </c>
      <c r="E22" s="94">
        <f>E23</f>
        <v>-611233381</v>
      </c>
      <c r="F22" s="94">
        <f>F23</f>
        <v>-145548230.69999999</v>
      </c>
      <c r="G22" s="101">
        <f t="shared" si="0"/>
        <v>-539048043.61000001</v>
      </c>
      <c r="H22" s="101">
        <f>H23</f>
        <v>-437264155.48000002</v>
      </c>
      <c r="I22" s="103">
        <f>I23</f>
        <v>-101783888.13000001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-756781611.70000005</v>
      </c>
      <c r="E23" s="94">
        <f>E24</f>
        <v>-611233381</v>
      </c>
      <c r="F23" s="94">
        <f>F24</f>
        <v>-145548230.69999999</v>
      </c>
      <c r="G23" s="101">
        <f t="shared" si="0"/>
        <v>-539048043.61000001</v>
      </c>
      <c r="H23" s="101">
        <f>H24</f>
        <v>-437264155.48000002</v>
      </c>
      <c r="I23" s="103">
        <f>I24</f>
        <v>-101783888.13000001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-756781611.70000005</v>
      </c>
      <c r="E24" s="94">
        <f>E25+E26</f>
        <v>-611233381</v>
      </c>
      <c r="F24" s="94">
        <f>F25+F26</f>
        <v>-145548230.69999999</v>
      </c>
      <c r="G24" s="101">
        <f t="shared" si="0"/>
        <v>-539048043.61000001</v>
      </c>
      <c r="H24" s="101">
        <f>H25+H26</f>
        <v>-437264155.48000002</v>
      </c>
      <c r="I24" s="102">
        <f>I25+I26</f>
        <v>-101783888.13000001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-611233381</v>
      </c>
      <c r="E25" s="94">
        <f>-(Доходы!E9+Источники!E9)</f>
        <v>-611233381</v>
      </c>
      <c r="F25" s="94"/>
      <c r="G25" s="101">
        <f t="shared" si="0"/>
        <v>-437264155.48000002</v>
      </c>
      <c r="H25" s="94">
        <f>-(Доходы!H9+Источники!H9)</f>
        <v>-437264155.48000002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-145548230.69999999</v>
      </c>
      <c r="E26" s="94"/>
      <c r="F26" s="94">
        <f>-(Доходы!F9)</f>
        <v>-145548230.69999999</v>
      </c>
      <c r="G26" s="101">
        <f t="shared" si="0"/>
        <v>-101783888.13000001</v>
      </c>
      <c r="H26" s="94"/>
      <c r="I26" s="103">
        <f>-(Доходы!I9)</f>
        <v>-101783888.13000001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782328275.84000015</v>
      </c>
      <c r="E27" s="94">
        <f>E28</f>
        <v>621474552.1400001</v>
      </c>
      <c r="F27" s="94">
        <f>F28</f>
        <v>160853723.69999999</v>
      </c>
      <c r="G27" s="101">
        <f t="shared" si="0"/>
        <v>553117439.08000004</v>
      </c>
      <c r="H27" s="101">
        <f>H28</f>
        <v>442420897.22000003</v>
      </c>
      <c r="I27" s="103">
        <f>I28</f>
        <v>110696541.86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782328275.84000015</v>
      </c>
      <c r="E28" s="94">
        <f>E29</f>
        <v>621474552.1400001</v>
      </c>
      <c r="F28" s="94">
        <f>F29</f>
        <v>160853723.69999999</v>
      </c>
      <c r="G28" s="101">
        <f t="shared" si="0"/>
        <v>553117439.08000004</v>
      </c>
      <c r="H28" s="101">
        <f>H29</f>
        <v>442420897.22000003</v>
      </c>
      <c r="I28" s="103">
        <f>I29</f>
        <v>110696541.86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782328275.84000015</v>
      </c>
      <c r="E29" s="94">
        <f>E30+E31</f>
        <v>621474552.1400001</v>
      </c>
      <c r="F29" s="94">
        <f>F30+F31</f>
        <v>160853723.69999999</v>
      </c>
      <c r="G29" s="101">
        <f t="shared" si="0"/>
        <v>553117439.08000004</v>
      </c>
      <c r="H29" s="101">
        <f>H30+H31</f>
        <v>442420897.22000003</v>
      </c>
      <c r="I29" s="103">
        <f>I30+I31</f>
        <v>110696541.86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621474552.1400001</v>
      </c>
      <c r="E30" s="94">
        <f>Расходы!E7</f>
        <v>621474552.1400001</v>
      </c>
      <c r="F30" s="94"/>
      <c r="G30" s="101">
        <f t="shared" si="0"/>
        <v>442420897.22000003</v>
      </c>
      <c r="H30" s="101">
        <f>Расходы!H7</f>
        <v>442420897.22000003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160853723.69999999</v>
      </c>
      <c r="E31" s="108"/>
      <c r="F31" s="108">
        <f>Расходы!F7</f>
        <v>160853723.69999999</v>
      </c>
      <c r="G31" s="109">
        <f t="shared" si="0"/>
        <v>110696541.86</v>
      </c>
      <c r="H31" s="109"/>
      <c r="I31" s="110">
        <f>Расходы!I7</f>
        <v>110696541.86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475</v>
      </c>
      <c r="C34" s="122"/>
      <c r="D34" s="1" t="s">
        <v>476</v>
      </c>
    </row>
    <row r="36" spans="1:4" x14ac:dyDescent="0.3">
      <c r="A36" s="1" t="s">
        <v>477</v>
      </c>
      <c r="C36" s="122"/>
      <c r="D36" s="1" t="s">
        <v>478</v>
      </c>
    </row>
    <row r="38" spans="1:4" x14ac:dyDescent="0.3">
      <c r="A38" s="1" t="s">
        <v>479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2022-10-17T02:21:31Z</cp:lastPrinted>
  <dcterms:created xsi:type="dcterms:W3CDTF">2017-02-16T00:52:44Z</dcterms:created>
  <dcterms:modified xsi:type="dcterms:W3CDTF">2022-11-03T02:14:10Z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