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105" i="2" l="1"/>
  <c r="H59" i="2"/>
  <c r="I59" i="2"/>
  <c r="H150" i="2" l="1"/>
  <c r="I13" i="2"/>
  <c r="H13" i="2"/>
  <c r="G18" i="2"/>
  <c r="J18" i="2" s="1"/>
  <c r="D18" i="2"/>
  <c r="G45" i="3" l="1"/>
  <c r="E59" i="2" l="1"/>
  <c r="G19" i="2" l="1"/>
  <c r="J19" i="2"/>
  <c r="D19" i="2"/>
  <c r="I115" i="2" l="1"/>
  <c r="E82" i="2" l="1"/>
  <c r="G58" i="2" l="1"/>
  <c r="J58" i="2" s="1"/>
  <c r="H54" i="3" l="1"/>
  <c r="H92" i="2" l="1"/>
  <c r="H34" i="2"/>
  <c r="G14" i="2"/>
  <c r="G15" i="2"/>
  <c r="F131" i="2"/>
  <c r="I137" i="2" l="1"/>
  <c r="I40" i="2"/>
  <c r="G53" i="3" l="1"/>
  <c r="G110" i="2"/>
  <c r="D110" i="2"/>
  <c r="E92" i="2"/>
  <c r="F13" i="2"/>
  <c r="E13" i="2"/>
  <c r="H108" i="2"/>
  <c r="J110" i="2" l="1"/>
  <c r="H18" i="3"/>
  <c r="E88" i="2" l="1"/>
  <c r="H153" i="2"/>
  <c r="E153" i="2"/>
  <c r="K155" i="2"/>
  <c r="G155" i="2"/>
  <c r="D155" i="2"/>
  <c r="K94" i="2" l="1"/>
  <c r="I22" i="2" l="1"/>
  <c r="H43" i="2" l="1"/>
  <c r="H139" i="2" l="1"/>
  <c r="F69" i="2"/>
  <c r="E150" i="2"/>
  <c r="F137" i="2"/>
  <c r="G16" i="2" l="1"/>
  <c r="I69" i="2" l="1"/>
  <c r="I25" i="3" l="1"/>
  <c r="I43" i="2"/>
  <c r="F43" i="2"/>
  <c r="F59" i="3" l="1"/>
  <c r="G50" i="3"/>
  <c r="G19" i="3"/>
  <c r="G17" i="3" l="1"/>
  <c r="E34" i="2" l="1"/>
  <c r="L20" i="2"/>
  <c r="G22" i="3" l="1"/>
  <c r="L130" i="2"/>
  <c r="L129" i="2"/>
  <c r="L128" i="2"/>
  <c r="L127" i="2"/>
  <c r="K130" i="2"/>
  <c r="K129" i="2"/>
  <c r="K128" i="2"/>
  <c r="K127" i="2"/>
  <c r="G130" i="2"/>
  <c r="D130" i="2"/>
  <c r="F141" i="2"/>
  <c r="G73" i="2"/>
  <c r="D73" i="2"/>
  <c r="H37" i="2"/>
  <c r="K20" i="2"/>
  <c r="D20" i="2"/>
  <c r="J130" i="2" l="1"/>
  <c r="J73" i="2"/>
  <c r="J20" i="2"/>
  <c r="I55" i="2"/>
  <c r="I134" i="2"/>
  <c r="F126" i="2" l="1"/>
  <c r="I18" i="3" l="1"/>
  <c r="H90" i="2"/>
  <c r="H55" i="2"/>
  <c r="D156" i="2"/>
  <c r="G156" i="2"/>
  <c r="E51" i="2" l="1"/>
  <c r="E50" i="2" s="1"/>
  <c r="D45" i="3" l="1"/>
  <c r="K13" i="3" l="1"/>
  <c r="H141" i="2"/>
  <c r="F76" i="2" l="1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D154" i="2" l="1"/>
  <c r="L15" i="3"/>
  <c r="K15" i="3"/>
  <c r="L157" i="2"/>
  <c r="K157" i="2"/>
  <c r="L156" i="2"/>
  <c r="K156" i="2"/>
  <c r="J156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H82" i="2" l="1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F102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8" i="2"/>
  <c r="H158" i="2"/>
  <c r="F158" i="2"/>
  <c r="E158" i="2"/>
  <c r="I150" i="2"/>
  <c r="F150" i="2"/>
  <c r="F149" i="2" s="1"/>
  <c r="I139" i="2"/>
  <c r="F139" i="2"/>
  <c r="H137" i="2"/>
  <c r="I135" i="2"/>
  <c r="H135" i="2"/>
  <c r="H134" i="2" s="1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60" i="2"/>
  <c r="G57" i="2"/>
  <c r="G56" i="2"/>
  <c r="F59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81" i="2" l="1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0" i="2"/>
  <c r="G159" i="2"/>
  <c r="G158" i="2"/>
  <c r="G157" i="2"/>
  <c r="G154" i="2"/>
  <c r="J154" i="2" s="1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0" i="2"/>
  <c r="D159" i="2"/>
  <c r="D158" i="2"/>
  <c r="D157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7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I20" i="3"/>
  <c r="H20" i="3"/>
  <c r="G20" i="3"/>
  <c r="F20" i="3"/>
  <c r="E20" i="3"/>
  <c r="D20" i="3"/>
  <c r="L159" i="2"/>
  <c r="K159" i="2"/>
  <c r="J159" i="2"/>
  <c r="L158" i="2"/>
  <c r="K158" i="2"/>
  <c r="J158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F55" i="2"/>
  <c r="F54" i="2" s="1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G77" i="2" l="1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H7" i="3"/>
  <c r="H30" i="4" s="1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<sst xmlns="http://schemas.openxmlformats.org/spreadsheetml/2006/main" count="797" uniqueCount="493">
  <si>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</si>
  <si>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</si>
  <si>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</si>
  <si>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</si>
  <si>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</si>
  <si>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</si>
  <si>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</si>
  <si>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</si>
  <si>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</si>
  <si>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</si>
  <si>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</si>
  <si>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</si>
  <si>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</si>
  <si>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</si>
  <si>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</si>
  <si>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</si>
  <si>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</si>
  <si>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</si>
  <si>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</si>
  <si>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</si>
  <si>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</si>
  <si>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</si>
  <si>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</si>
  <si>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</si>
  <si>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</si>
  <si>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</si>
  <si>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</si>
  <si>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</si>
  <si>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</si>
  <si>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</si>
  <si>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</si>
  <si>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</si>
  <si>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</si>
  <si>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</si>
  <si>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</si>
  <si>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</si>
  <si>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</si>
  <si>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</si>
  <si>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</si>
  <si>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</si>
  <si>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</si>
  <si>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</si>
  <si>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</si>
  <si>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</si>
  <si>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</si>
  <si>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</si>
  <si>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</si>
  <si>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</si>
  <si>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</si>
  <si>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</si>
  <si>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</si>
  <si>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</si>
  <si>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</si>
  <si>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</si>
  <si>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</si>
  <si>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</si>
  <si>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</si>
  <si>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</si>
  <si>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</si>
  <si>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</si>
  <si>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</si>
  <si>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</si>
  <si>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</si>
  <si>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</si>
  <si>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</si>
  <si>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</si>
  <si>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</si>
  <si>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</si>
  <si>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</si>
  <si>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</si>
  <si>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</si>
  <si>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</si>
  <si>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</si>
  <si>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</si>
  <si>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</si>
  <si>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</si>
  <si>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</si>
  <si>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</si>
  <si>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</si>
  <si>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</si>
  <si>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</si>
  <si>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</si>
  <si>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</si>
  <si>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</si>
  <si>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</si>
  <si>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</si>
  <si>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</si>
  <si>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</si>
  <si>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</si>
  <si>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</si>
  <si>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</si>
  <si>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</si>
  <si>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</si>
  <si>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</si>
  <si>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</si>
  <si>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</si>
  <si>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</si>
  <si>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</si>
  <si>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</si>
  <si>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</si>
  <si>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</si>
  <si>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</si>
  <si>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</si>
  <si>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</si>
  <si>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</si>
  <si>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</si>
  <si>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</si>
  <si>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</si>
  <si>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</si>
  <si>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</si>
  <si>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</si>
  <si>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</si>
  <si>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</si>
  <si>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</si>
  <si>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</si>
  <si>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</si>
  <si>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</si>
  <si>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</si>
  <si>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</si>
  <si>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</si>
  <si>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</si>
  <si>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</si>
  <si>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</si>
  <si>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</si>
  <si>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</si>
  <si>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</si>
  <si>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</si>
  <si>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</si>
  <si>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</si>
  <si>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</si>
  <si>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</si>
  <si>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</si>
  <si>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</si>
  <si>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</si>
  <si>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</si>
  <si>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</si>
  <si>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</si>
  <si>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</si>
  <si>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</si>
  <si>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</si>
  <si>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</si>
  <si>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</si>
  <si>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</si>
  <si>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</si>
  <si>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</si>
  <si>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</si>
  <si>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</si>
  <si>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</si>
  <si>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</si>
  <si>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</si>
  <si>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</si>
  <si>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</si>
  <si>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</si>
  <si>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</si>
  <si>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</si>
  <si>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</si>
  <si>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</si>
  <si>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</si>
  <si>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</si>
  <si>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</si>
  <si>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</si>
  <si>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</si>
  <si>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</si>
  <si>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</si>
  <si>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</si>
  <si>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</si>
  <si>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</si>
  <si>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</si>
  <si>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</si>
  <si>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</si>
  <si>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</si>
  <si>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</si>
  <si>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</si>
  <si>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</si>
  <si>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</si>
  <si>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</si>
  <si>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</si>
  <si>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</si>
  <si>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</si>
  <si>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</si>
  <si>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</si>
  <si>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</si>
  <si>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</si>
  <si>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</si>
  <si>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</si>
  <si>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</si>
  <si>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</si>
  <si>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</si>
  <si>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</si>
  <si>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</si>
  <si>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</si>
  <si>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</si>
  <si>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</si>
  <si>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</si>
  <si>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</si>
  <si>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</si>
  <si>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</si>
  <si>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</si>
  <si>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</si>
  <si>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</si>
  <si>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</si>
  <si>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</si>
  <si>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</si>
  <si>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</si>
  <si>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</si>
  <si>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</si>
  <si>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</si>
  <si>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</si>
  <si>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</si>
  <si>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</si>
  <si>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</si>
  <si>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</si>
  <si>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</si>
  <si>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</si>
  <si>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</si>
  <si>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</si>
  <si>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</si>
  <si>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</si>
  <si>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</si>
  <si>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</si>
  <si>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</si>
  <si>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</si>
  <si>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</si>
  <si>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</si>
  <si>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</si>
  <si>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</si>
  <si>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</si>
  <si>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</si>
  <si>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</si>
  <si>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</si>
  <si>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</si>
  <si>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</si>
  <si>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</si>
  <si>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</si>
  <si>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</si>
  <si>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</si>
  <si>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</si>
  <si>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</si>
  <si>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</si>
  <si>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</si>
  <si>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</si>
  <si>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</si>
  <si>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</si>
  <si>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</si>
  <si>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</si>
  <si>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</si>
  <si>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</si>
  <si>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</si>
  <si>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</si>
  <si>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</si>
  <si>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</si>
  <si>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</si>
  <si>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</si>
  <si>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</si>
  <si>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</si>
  <si>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</si>
  <si>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</si>
  <si>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</si>
  <si>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</si>
  <si>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</si>
  <si>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</si>
  <si>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</si>
  <si>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</si>
  <si>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</si>
  <si>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</si>
  <si>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</si>
  <si>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</si>
  <si>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</si>
  <si>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</si>
  <si>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</si>
  <si>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</si>
  <si>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</si>
  <si>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</si>
  <si>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</si>
  <si>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</si>
  <si>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</si>
  <si>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</si>
  <si>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</si>
  <si>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</si>
  <si>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</si>
  <si>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</si>
  <si>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</si>
  <si>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</si>
  <si>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</si>
  <si>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</si>
  <si>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</si>
  <si>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</si>
  <si>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</si>
  <si>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</si>
  <si>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</si>
  <si>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</si>
  <si>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</si>
  <si>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</si>
  <si>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</si>
  <si>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</si>
  <si>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</si>
  <si>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</si>
  <si>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</si>
  <si>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</si>
  <si>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</si>
  <si>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</si>
  <si>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</si>
  <si>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</si>
  <si>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</si>
  <si>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</si>
  <si>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</si>
  <si>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</si>
  <si>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</si>
  <si>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</si>
  <si>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</si>
  <si>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</si>
  <si>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</si>
  <si>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</si>
  <si>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</si>
  <si>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</si>
  <si>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</si>
  <si>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</si>
  <si>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</si>
  <si>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</si>
  <si>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</si>
  <si>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</si>
  <si>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</si>
  <si>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</si>
  <si>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</si>
  <si>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</si>
  <si>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</si>
  <si>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</si>
  <si>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</si>
  <si>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</si>
  <si>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</si>
  <si>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</si>
  <si>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</si>
  <si>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</si>
  <si>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</si>
  <si>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</si>
  <si>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</si>
  <si>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</si>
  <si>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</si>
  <si>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</si>
  <si>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</si>
  <si>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</si>
  <si>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</si>
  <si>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</si>
  <si>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</si>
  <si>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</si>
  <si>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</si>
  <si>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</si>
  <si>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</si>
  <si>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</si>
  <si>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</si>
  <si>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</si>
  <si>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</si>
  <si>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</si>
  <si>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</si>
  <si>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</si>
  <si>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</si>
  <si>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</si>
  <si>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</si>
  <si>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</si>
  <si>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</si>
  <si>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</si>
  <si>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</si>
  <si>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</si>
  <si>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</si>
  <si>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</si>
  <si>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</si>
  <si>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</si>
  <si>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</si>
  <si>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</si>
  <si>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</si>
  <si>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</si>
  <si>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</si>
  <si>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</si>
  <si>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</si>
  <si>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</si>
  <si>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</si>
  <si>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</si>
  <si>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</si>
  <si>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</si>
  <si>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</si>
  <si>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</si>
  <si>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</si>
  <si>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</si>
  <si>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</si>
  <si>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</si>
  <si>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</si>
  <si>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</si>
  <si>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</si>
  <si>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</si>
  <si>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</si>
  <si>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</si>
  <si>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</si>
  <si>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</si>
  <si>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</si>
  <si>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</si>
  <si>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</si>
  <si>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</si>
  <si>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</si>
  <si>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</si>
  <si>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</si>
  <si>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</si>
  <si>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</si>
  <si>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</si>
  <si>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</si>
  <si>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</si>
  <si>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</si>
  <si>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</si>
  <si>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</si>
  <si>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</si>
  <si>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</si>
  <si>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</si>
  <si>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</si>
  <si>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</si>
  <si>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</si>
  <si>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</si>
  <si>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</si>
  <si>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</si>
  <si>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</si>
  <si>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</si>
  <si>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</si>
  <si>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</si>
  <si>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</si>
  <si>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</si>
  <si>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</si>
  <si>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</si>
  <si>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</si>
  <si>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</si>
  <si>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</si>
  <si>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</si>
  <si>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</si>
  <si>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</si>
  <si>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</si>
  <si>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</si>
  <si>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</si>
  <si>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</si>
  <si>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</si>
  <si>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</si>
  <si>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</si>
  <si>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</si>
  <si>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</si>
  <si>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</si>
  <si>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</si>
  <si>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</si>
  <si>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</si>
  <si>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</si>
  <si>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</si>
  <si>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</si>
  <si>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</si>
  <si>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</si>
  <si>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</si>
  <si>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</si>
  <si>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</si>
  <si>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</si>
  <si>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</si>
  <si>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</si>
  <si>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</si>
  <si>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</si>
  <si>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</si>
  <si>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</si>
  <si>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</si>
  <si>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</si>
  <si>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</si>
  <si>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</si>
  <si>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</si>
  <si>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</si>
  <si>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</si>
  <si>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</si>
  <si>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</si>
  <si>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</si>
  <si>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</si>
  <si>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</si>
  <si>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</si>
  <si>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</si>
  <si>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</si>
  <si>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</si>
  <si>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</si>
  <si>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</si>
  <si>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</si>
  <si>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</si>
  <si>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</si>
  <si>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</si>
  <si>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</si>
  <si>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</si>
  <si>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</si>
  <si>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</si>
  <si>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</si>
  <si>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</si>
  <si>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</si>
  <si>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</si>
  <si>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21 июля2023г.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</si>
  <si>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</si>
  <si>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</si>
  <si>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СПРАВКА ОБ ИСПОЛНЕНИИ КОНСОЛИДИРОВАННОГО БЮДЖЕТА МАМСКО-ЧУЙСКОГО РАЙОНА ЗА  август2023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</si>
</sst>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opLeftCell="A6" workbookViewId="0">
      <selection activeCell="H119" sqref="H119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492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D11+D118</f>
        <v>679495671.50999999</v>
      </c>
      <c r="E9" s="53">
        <f t="shared" si="0"/>
        <v>611474578.59000003</v>
      </c>
      <c r="F9" s="53">
        <f t="shared" si="0"/>
        <v>135238960</v>
      </c>
      <c r="G9" s="53">
        <f t="shared" si="0"/>
        <v>403453275.42000002</v>
      </c>
      <c r="H9" s="53">
        <f t="shared" si="0"/>
        <v>390361583.51999998</v>
      </c>
      <c r="I9" s="53">
        <f t="shared" si="0"/>
        <v>47941321.879999995</v>
      </c>
      <c r="J9" s="53">
        <f>G9/D9*100</f>
        <v>59.375400364719241</v>
      </c>
      <c r="K9" s="53">
        <f>H9/E9*100</f>
        <v>63.83938060354614</v>
      </c>
      <c r="L9" s="53">
        <f>I9/F9*100</f>
        <v>35.449342319698403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90476316.719999999</v>
      </c>
      <c r="E11" s="53">
        <f>E12+E21+E27+E39+E47+E53+E63+E69+E76+E81+E111</f>
        <v>68944376.719999999</v>
      </c>
      <c r="F11" s="53">
        <f>F12+F21+F27+F39+F47+F53+F63+F69+F76+F81+F111</f>
        <v>21531940</v>
      </c>
      <c r="G11" s="53">
        <f t="shared" ref="G11:G104" si="2">H11+I11</f>
        <v>50717166.689999998</v>
      </c>
      <c r="H11" s="53">
        <f>H12+H21+H27+H39+H47+H53+H63+H69+H76+H81+H111</f>
        <v>41089862.969999999</v>
      </c>
      <c r="I11" s="53">
        <f>I12+I21+I27+I39+I47+I53+I63+I69+I76+I81+I111</f>
        <v>9627303.7199999988</v>
      </c>
      <c r="J11" s="53">
        <f t="shared" ref="J11:L49" si="3">G11/D11*100</f>
        <v>56.055737599217338</v>
      </c>
      <c r="K11" s="53">
        <f t="shared" ref="K11:L49" si="4">H11/E11*100</f>
        <v>59.598570506882666</v>
      </c>
      <c r="L11" s="53">
        <f t="shared" ref="L11:L49" si="5">I11/F11*100</f>
        <v>44.711733917148194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68507000</v>
      </c>
      <c r="E12" s="49">
        <f>E13</f>
        <v>51800000</v>
      </c>
      <c r="F12" s="49">
        <f>F13</f>
        <v>16707000</v>
      </c>
      <c r="G12" s="53">
        <f t="shared" si="2"/>
        <v>32874604.060000002</v>
      </c>
      <c r="H12" s="49">
        <f>H13</f>
        <v>25441687.66</v>
      </c>
      <c r="I12" s="49">
        <f>I13</f>
        <v>7432916.4000000004</v>
      </c>
      <c r="J12" s="53">
        <f t="shared" si="3"/>
        <v>47.987218911936012</v>
      </c>
      <c r="K12" s="53">
        <f t="shared" si="4"/>
        <v>49.115227142857144</v>
      </c>
      <c r="L12" s="53">
        <f t="shared" si="5"/>
        <v>44.489833004130006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68507000</v>
      </c>
      <c r="E13" s="26">
        <f>E14+E15+E16+E17+E20</f>
        <v>51800000</v>
      </c>
      <c r="F13" s="26">
        <f>F14+F15+F16+F17+F20</f>
        <v>16707000</v>
      </c>
      <c r="G13" s="20">
        <f t="shared" si="2"/>
        <v>32874604.060000002</v>
      </c>
      <c r="H13" s="26">
        <f>H14+H15+H16+H17+H20+H19+H18</f>
        <v>25441687.66</v>
      </c>
      <c r="I13" s="26">
        <f>I14+I15+I16+I17+I20+I19+I18</f>
        <v>7432916.4000000004</v>
      </c>
      <c r="J13" s="20">
        <f t="shared" si="3"/>
        <v>47.987218911936012</v>
      </c>
      <c r="K13" s="20">
        <f t="shared" si="4"/>
        <v>49.115227142857144</v>
      </c>
      <c r="L13" s="20">
        <f t="shared" si="5"/>
        <v>44.489833004130006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67838000</v>
      </c>
      <c r="E14" s="26">
        <v>51165000</v>
      </c>
      <c r="F14" s="26">
        <v>16673000</v>
      </c>
      <c r="G14" s="20">
        <f t="shared" si="2"/>
        <v>32593057.130000003</v>
      </c>
      <c r="H14" s="26">
        <v>25227352.050000001</v>
      </c>
      <c r="I14" s="26">
        <v>7365705.0800000001</v>
      </c>
      <c r="J14" s="20">
        <f t="shared" si="3"/>
        <v>48.045427533240961</v>
      </c>
      <c r="K14" s="20">
        <f t="shared" si="4"/>
        <v>49.305877162122549</v>
      </c>
      <c r="L14" s="20">
        <f t="shared" si="5"/>
        <v>44.177443051640374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14073.5</v>
      </c>
      <c r="H15" s="26">
        <v>12930.91</v>
      </c>
      <c r="I15" s="26">
        <v>1142.5899999999999</v>
      </c>
      <c r="J15" s="20">
        <f t="shared" si="3"/>
        <v>23.853389830508476</v>
      </c>
      <c r="K15" s="20">
        <f t="shared" si="4"/>
        <v>23.510745454545454</v>
      </c>
      <c r="L15" s="20">
        <f t="shared" si="5"/>
        <v>28.56475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70000</v>
      </c>
      <c r="E16" s="26">
        <v>60000</v>
      </c>
      <c r="F16" s="26">
        <v>10000</v>
      </c>
      <c r="G16" s="20">
        <f>H16+I16</f>
        <v>126500.20000000001</v>
      </c>
      <c r="H16" s="26">
        <v>95833.49</v>
      </c>
      <c r="I16" s="26">
        <v>30666.71</v>
      </c>
      <c r="J16" s="20">
        <f t="shared" si="3"/>
        <v>180.71457142857145</v>
      </c>
      <c r="K16" s="20">
        <f t="shared" si="4"/>
        <v>159.72248333333334</v>
      </c>
      <c r="L16" s="20">
        <f t="shared" si="5"/>
        <v>306.6671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20000</v>
      </c>
      <c r="E17" s="26">
        <v>20000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82.2" customHeight="1" x14ac:dyDescent="0.3">
      <c r="A18" s="111" t="s">
        <v>491</v>
      </c>
      <c r="B18" s="24" t="s">
        <v>19</v>
      </c>
      <c r="C18" s="25" t="s">
        <v>490</v>
      </c>
      <c r="D18" s="26">
        <f>E18+F18</f>
        <v>0</v>
      </c>
      <c r="E18" s="26"/>
      <c r="F18" s="26"/>
      <c r="G18" s="20">
        <f>H18+I18</f>
        <v>125.4</v>
      </c>
      <c r="H18" s="26">
        <v>95</v>
      </c>
      <c r="I18" s="26">
        <v>30.4</v>
      </c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487</v>
      </c>
      <c r="B19" s="24" t="s">
        <v>19</v>
      </c>
      <c r="C19" s="25" t="s">
        <v>488</v>
      </c>
      <c r="D19" s="26">
        <f>E19+F19</f>
        <v>0</v>
      </c>
      <c r="E19" s="26"/>
      <c r="F19" s="26"/>
      <c r="G19" s="20">
        <f>H19+I19</f>
        <v>36467.519999999997</v>
      </c>
      <c r="H19" s="26">
        <v>27309.3</v>
      </c>
      <c r="I19" s="26">
        <v>9158.2199999999993</v>
      </c>
      <c r="J19" s="20" t="e">
        <f t="shared" si="3"/>
        <v>#DIV/0!</v>
      </c>
      <c r="K19" s="20"/>
      <c r="L19" s="20"/>
      <c r="M19" s="7"/>
    </row>
    <row r="20" spans="1:13" ht="161.25" customHeight="1" x14ac:dyDescent="0.3">
      <c r="A20" s="120" t="s">
        <v>465</v>
      </c>
      <c r="B20" s="24" t="s">
        <v>19</v>
      </c>
      <c r="C20" s="25" t="s">
        <v>458</v>
      </c>
      <c r="D20" s="26">
        <f>E20+F20</f>
        <v>520000</v>
      </c>
      <c r="E20" s="26">
        <v>500000</v>
      </c>
      <c r="F20" s="26">
        <v>20000</v>
      </c>
      <c r="G20" s="20">
        <v>52116.3</v>
      </c>
      <c r="H20" s="26">
        <v>78166.91</v>
      </c>
      <c r="I20" s="26">
        <v>26213.4</v>
      </c>
      <c r="J20" s="20">
        <f t="shared" si="3"/>
        <v>10.022365384615386</v>
      </c>
      <c r="K20" s="20">
        <f t="shared" si="4"/>
        <v>15.633382000000001</v>
      </c>
      <c r="L20" s="20">
        <f t="shared" si="5"/>
        <v>131.06700000000001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2494140</v>
      </c>
      <c r="E21" s="49">
        <f>E22</f>
        <v>0</v>
      </c>
      <c r="F21" s="49">
        <f>F22</f>
        <v>2494140</v>
      </c>
      <c r="G21" s="53">
        <f t="shared" si="2"/>
        <v>1855881.86</v>
      </c>
      <c r="H21" s="49">
        <f>H22</f>
        <v>0</v>
      </c>
      <c r="I21" s="49">
        <f>I22</f>
        <v>1855881.86</v>
      </c>
      <c r="J21" s="53">
        <f t="shared" si="3"/>
        <v>74.409690715036049</v>
      </c>
      <c r="K21" s="53" t="e">
        <f t="shared" si="4"/>
        <v>#DIV/0!</v>
      </c>
      <c r="L21" s="53">
        <f t="shared" si="5"/>
        <v>74.409690715036049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2494140</v>
      </c>
      <c r="E22" s="26">
        <f>SUM(E23:E26)</f>
        <v>0</v>
      </c>
      <c r="F22" s="26">
        <f>SUM(F23:F26)</f>
        <v>2494140</v>
      </c>
      <c r="G22" s="20">
        <f t="shared" si="2"/>
        <v>1855881.86</v>
      </c>
      <c r="H22" s="26">
        <f>SUM(H23:H26)</f>
        <v>0</v>
      </c>
      <c r="I22" s="26">
        <f>SUM(I23:I26)</f>
        <v>1855881.86</v>
      </c>
      <c r="J22" s="20">
        <f t="shared" si="3"/>
        <v>74.409690715036049</v>
      </c>
      <c r="K22" s="20" t="e">
        <f t="shared" si="4"/>
        <v>#DIV/0!</v>
      </c>
      <c r="L22" s="20">
        <f t="shared" si="5"/>
        <v>74.409690715036049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1181350</v>
      </c>
      <c r="E23" s="26"/>
      <c r="F23" s="26">
        <v>1181350</v>
      </c>
      <c r="G23" s="20">
        <f t="shared" si="2"/>
        <v>952359.64</v>
      </c>
      <c r="H23" s="26"/>
      <c r="I23" s="26">
        <v>952359.64</v>
      </c>
      <c r="J23" s="20">
        <f t="shared" si="3"/>
        <v>80.616213653870574</v>
      </c>
      <c r="K23" s="20" t="e">
        <f t="shared" si="4"/>
        <v>#DIV/0!</v>
      </c>
      <c r="L23" s="20">
        <f t="shared" si="5"/>
        <v>80.616213653870574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8230</v>
      </c>
      <c r="E24" s="26"/>
      <c r="F24" s="26">
        <v>8230</v>
      </c>
      <c r="G24" s="20">
        <f t="shared" si="2"/>
        <v>5070.0200000000004</v>
      </c>
      <c r="H24" s="26"/>
      <c r="I24" s="26">
        <v>5070.0200000000004</v>
      </c>
      <c r="J24" s="20">
        <f t="shared" si="3"/>
        <v>61.604131227217508</v>
      </c>
      <c r="K24" s="20" t="e">
        <f t="shared" si="4"/>
        <v>#DIV/0!</v>
      </c>
      <c r="L24" s="20">
        <f t="shared" si="5"/>
        <v>61.604131227217508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1460340</v>
      </c>
      <c r="E25" s="26"/>
      <c r="F25" s="26">
        <v>1460340</v>
      </c>
      <c r="G25" s="20">
        <f t="shared" si="2"/>
        <v>1010041.69</v>
      </c>
      <c r="H25" s="26"/>
      <c r="I25" s="26">
        <v>1010041.69</v>
      </c>
      <c r="J25" s="20">
        <f t="shared" si="3"/>
        <v>69.164830792829065</v>
      </c>
      <c r="K25" s="20" t="e">
        <f t="shared" si="4"/>
        <v>#DIV/0!</v>
      </c>
      <c r="L25" s="20">
        <f t="shared" si="5"/>
        <v>69.164830792829065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-155780</v>
      </c>
      <c r="E26" s="26"/>
      <c r="F26" s="26">
        <v>-155780</v>
      </c>
      <c r="G26" s="20">
        <f t="shared" si="2"/>
        <v>-111589.49</v>
      </c>
      <c r="H26" s="26">
        <v>0</v>
      </c>
      <c r="I26" s="26">
        <v>-111589.49</v>
      </c>
      <c r="J26" s="20">
        <f t="shared" si="3"/>
        <v>71.632744896649129</v>
      </c>
      <c r="K26" s="20" t="e">
        <f t="shared" si="4"/>
        <v>#DIV/0!</v>
      </c>
      <c r="L26" s="20">
        <f t="shared" si="5"/>
        <v>71.632744896649129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2590000</v>
      </c>
      <c r="E27" s="49">
        <f>E28+E34+E37</f>
        <v>2590000</v>
      </c>
      <c r="F27" s="49">
        <f>F28+F34+F37</f>
        <v>0</v>
      </c>
      <c r="G27" s="53">
        <f t="shared" si="2"/>
        <v>4687535.88</v>
      </c>
      <c r="H27" s="49">
        <f>H28+H34+H37</f>
        <v>4687535.88</v>
      </c>
      <c r="I27" s="49">
        <f>I28+I34+I37</f>
        <v>0</v>
      </c>
      <c r="J27" s="53">
        <f t="shared" si="3"/>
        <v>180.98594131274132</v>
      </c>
      <c r="K27" s="53">
        <f t="shared" si="4"/>
        <v>180.98594131274132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1915000</v>
      </c>
      <c r="E28" s="26">
        <f>SUM(E29:E33)</f>
        <v>1915000</v>
      </c>
      <c r="F28" s="26">
        <f>SUM(F29:F33)</f>
        <v>0</v>
      </c>
      <c r="G28" s="20">
        <f t="shared" si="2"/>
        <v>4091135.1799999997</v>
      </c>
      <c r="H28" s="26">
        <f>SUM(H29:H33)</f>
        <v>4091135.1799999997</v>
      </c>
      <c r="I28" s="26">
        <v>0</v>
      </c>
      <c r="J28" s="20">
        <f t="shared" si="3"/>
        <v>213.63630182767622</v>
      </c>
      <c r="K28" s="20">
        <f t="shared" si="4"/>
        <v>213.63630182767622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715000</v>
      </c>
      <c r="E29" s="26">
        <v>715000</v>
      </c>
      <c r="F29" s="26">
        <v>0</v>
      </c>
      <c r="G29" s="20">
        <f t="shared" si="2"/>
        <v>2166579.86</v>
      </c>
      <c r="H29" s="26">
        <v>2166579.86</v>
      </c>
      <c r="I29" s="26">
        <v>0</v>
      </c>
      <c r="J29" s="20">
        <f t="shared" si="3"/>
        <v>303.01816223776223</v>
      </c>
      <c r="K29" s="20">
        <f t="shared" si="4"/>
        <v>303.01816223776223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1200000</v>
      </c>
      <c r="E31" s="26">
        <v>1200000</v>
      </c>
      <c r="F31" s="26">
        <v>0</v>
      </c>
      <c r="G31" s="20">
        <f t="shared" si="2"/>
        <v>1924555.32</v>
      </c>
      <c r="H31" s="26">
        <v>1924555.32</v>
      </c>
      <c r="I31" s="26">
        <v>0</v>
      </c>
      <c r="J31" s="20">
        <f t="shared" si="3"/>
        <v>160.37961000000001</v>
      </c>
      <c r="K31" s="20">
        <f t="shared" si="4"/>
        <v>160.37961000000001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467</v>
      </c>
      <c r="B36" s="24" t="s">
        <v>19</v>
      </c>
      <c r="C36" s="25" t="s">
        <v>466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478</v>
      </c>
      <c r="B37" s="24" t="s">
        <v>19</v>
      </c>
      <c r="C37" s="25" t="s">
        <v>347</v>
      </c>
      <c r="D37" s="26">
        <f t="shared" si="1"/>
        <v>675000</v>
      </c>
      <c r="E37" s="26">
        <f>E38</f>
        <v>675000</v>
      </c>
      <c r="F37" s="26">
        <f>F38</f>
        <v>0</v>
      </c>
      <c r="G37" s="20">
        <f t="shared" si="2"/>
        <v>702668.99</v>
      </c>
      <c r="H37" s="26">
        <f>H38</f>
        <v>702668.99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479</v>
      </c>
      <c r="B38" s="24" t="s">
        <v>19</v>
      </c>
      <c r="C38" s="25" t="s">
        <v>346</v>
      </c>
      <c r="D38" s="26">
        <f>E38+F38</f>
        <v>675000</v>
      </c>
      <c r="E38" s="26">
        <v>675000</v>
      </c>
      <c r="F38" s="26"/>
      <c r="G38" s="20">
        <f>H38+I38</f>
        <v>702668.99</v>
      </c>
      <c r="H38" s="26">
        <v>702668.99</v>
      </c>
      <c r="I38" s="26"/>
      <c r="J38" s="20">
        <f t="shared" si="3"/>
        <v>104.09910962962962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1110000</v>
      </c>
      <c r="E39" s="49">
        <f>E40+E43</f>
        <v>0</v>
      </c>
      <c r="F39" s="49">
        <f>F40+F43</f>
        <v>1110000</v>
      </c>
      <c r="G39" s="53">
        <f t="shared" si="2"/>
        <v>-76625.069999999992</v>
      </c>
      <c r="H39" s="49">
        <f>H40+H43</f>
        <v>20.52</v>
      </c>
      <c r="I39" s="49">
        <f>I40+I43</f>
        <v>-76645.59</v>
      </c>
      <c r="J39" s="53">
        <f t="shared" si="3"/>
        <v>-6.9031594594594585</v>
      </c>
      <c r="K39" s="53" t="e">
        <f t="shared" si="4"/>
        <v>#DIV/0!</v>
      </c>
      <c r="L39" s="53">
        <f t="shared" si="5"/>
        <v>-6.9050081081081069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601000</v>
      </c>
      <c r="E40" s="26">
        <f>E42+E41</f>
        <v>0</v>
      </c>
      <c r="F40" s="26">
        <f>F42</f>
        <v>601000</v>
      </c>
      <c r="G40" s="53">
        <f t="shared" si="2"/>
        <v>-241996.09</v>
      </c>
      <c r="H40" s="26">
        <f>H42+H41</f>
        <v>0</v>
      </c>
      <c r="I40" s="26">
        <f>I42</f>
        <v>-241996.09</v>
      </c>
      <c r="J40" s="20">
        <f t="shared" si="3"/>
        <v>-40.265572379367718</v>
      </c>
      <c r="K40" s="20" t="e">
        <f t="shared" si="4"/>
        <v>#DIV/0!</v>
      </c>
      <c r="L40" s="20">
        <f t="shared" si="5"/>
        <v>-40.265572379367718</v>
      </c>
      <c r="M40" s="7"/>
    </row>
    <row r="41" spans="1:13" ht="78" x14ac:dyDescent="0.3">
      <c r="A41" s="114" t="s">
        <v>444</v>
      </c>
      <c r="B41" s="24"/>
      <c r="C41" s="25" t="s">
        <v>442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443</v>
      </c>
      <c r="D42" s="26">
        <f t="shared" si="1"/>
        <v>601000</v>
      </c>
      <c r="E42" s="26"/>
      <c r="F42" s="26">
        <v>601000</v>
      </c>
      <c r="G42" s="20">
        <f t="shared" si="2"/>
        <v>-241996.09</v>
      </c>
      <c r="H42" s="26"/>
      <c r="I42" s="26">
        <v>-241996.09</v>
      </c>
      <c r="J42" s="20">
        <f t="shared" si="3"/>
        <v>-40.265572379367718</v>
      </c>
      <c r="K42" s="20" t="e">
        <f t="shared" si="4"/>
        <v>#DIV/0!</v>
      </c>
      <c r="L42" s="20">
        <f t="shared" si="5"/>
        <v>-40.265572379367718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509000</v>
      </c>
      <c r="E43" s="26">
        <f>E44+E45+E46</f>
        <v>0</v>
      </c>
      <c r="F43" s="26">
        <f>F44+F46</f>
        <v>509000</v>
      </c>
      <c r="G43" s="20">
        <f t="shared" si="2"/>
        <v>165371.01999999999</v>
      </c>
      <c r="H43" s="26">
        <f>H44+H45+H46</f>
        <v>20.52</v>
      </c>
      <c r="I43" s="26">
        <f>I44+I46+I45</f>
        <v>165350.5</v>
      </c>
      <c r="J43" s="20">
        <f t="shared" si="3"/>
        <v>32.48939489194499</v>
      </c>
      <c r="K43" s="20" t="e">
        <f t="shared" si="4"/>
        <v>#DIV/0!</v>
      </c>
      <c r="L43" s="20">
        <f t="shared" si="5"/>
        <v>32.485363457760315</v>
      </c>
      <c r="M43" s="7"/>
    </row>
    <row r="44" spans="1:13" ht="62.4" x14ac:dyDescent="0.3">
      <c r="A44" s="114" t="s">
        <v>61</v>
      </c>
      <c r="B44" s="24" t="s">
        <v>19</v>
      </c>
      <c r="C44" s="25" t="s">
        <v>468</v>
      </c>
      <c r="D44" s="26">
        <f t="shared" si="1"/>
        <v>401000</v>
      </c>
      <c r="E44" s="26"/>
      <c r="F44" s="26">
        <v>401000</v>
      </c>
      <c r="G44" s="20">
        <f t="shared" si="2"/>
        <v>123828.45</v>
      </c>
      <c r="H44" s="26"/>
      <c r="I44" s="26">
        <v>123828.45</v>
      </c>
      <c r="J44" s="20">
        <f t="shared" si="3"/>
        <v>30.879912718204487</v>
      </c>
      <c r="K44" s="20" t="e">
        <f t="shared" si="4"/>
        <v>#DIV/0!</v>
      </c>
      <c r="L44" s="20">
        <f t="shared" si="5"/>
        <v>30.879912718204487</v>
      </c>
      <c r="M44" s="7"/>
    </row>
    <row r="45" spans="1:13" ht="63.75" customHeight="1" x14ac:dyDescent="0.3">
      <c r="A45" s="114" t="s">
        <v>456</v>
      </c>
      <c r="B45" s="24" t="s">
        <v>19</v>
      </c>
      <c r="C45" s="25" t="s">
        <v>453</v>
      </c>
      <c r="D45" s="26">
        <f t="shared" si="1"/>
        <v>0</v>
      </c>
      <c r="E45" s="26"/>
      <c r="F45" s="26"/>
      <c r="G45" s="20">
        <f t="shared" si="2"/>
        <v>20</v>
      </c>
      <c r="H45" s="26">
        <v>20</v>
      </c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108000</v>
      </c>
      <c r="E46" s="26"/>
      <c r="F46" s="26">
        <v>108000</v>
      </c>
      <c r="G46" s="20">
        <f t="shared" si="2"/>
        <v>41522.57</v>
      </c>
      <c r="H46" s="26">
        <v>0.52</v>
      </c>
      <c r="I46" s="26">
        <v>41522.050000000003</v>
      </c>
      <c r="J46" s="20">
        <f t="shared" si="3"/>
        <v>38.44682407407408</v>
      </c>
      <c r="K46" s="20" t="e">
        <f t="shared" si="4"/>
        <v>#DIV/0!</v>
      </c>
      <c r="L46" s="20">
        <f t="shared" si="5"/>
        <v>38.4463425925926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458000</v>
      </c>
      <c r="E47" s="49">
        <f>E48+E50</f>
        <v>458000</v>
      </c>
      <c r="F47" s="49">
        <f>F48+F50</f>
        <v>0</v>
      </c>
      <c r="G47" s="53">
        <f t="shared" si="2"/>
        <v>266725.64</v>
      </c>
      <c r="H47" s="49">
        <f>H48+H50</f>
        <v>266725.64</v>
      </c>
      <c r="I47" s="49">
        <f>I48+I50</f>
        <v>0</v>
      </c>
      <c r="J47" s="53">
        <f t="shared" si="3"/>
        <v>58.237039301310048</v>
      </c>
      <c r="K47" s="53">
        <f t="shared" si="4"/>
        <v>58.237039301310048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458000</v>
      </c>
      <c r="E48" s="26">
        <f>E49</f>
        <v>458000</v>
      </c>
      <c r="F48" s="26">
        <f>F49</f>
        <v>0</v>
      </c>
      <c r="G48" s="20">
        <f t="shared" si="2"/>
        <v>266725.64</v>
      </c>
      <c r="H48" s="26">
        <f>H49</f>
        <v>266725.64</v>
      </c>
      <c r="I48" s="26">
        <f>I49</f>
        <v>0</v>
      </c>
      <c r="J48" s="20">
        <f t="shared" si="3"/>
        <v>58.237039301310048</v>
      </c>
      <c r="K48" s="20">
        <f t="shared" si="4"/>
        <v>58.237039301310048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458000</v>
      </c>
      <c r="E49" s="26">
        <v>458000</v>
      </c>
      <c r="F49" s="26"/>
      <c r="G49" s="20">
        <f t="shared" si="2"/>
        <v>266725.64</v>
      </c>
      <c r="H49" s="26">
        <v>266725.64</v>
      </c>
      <c r="I49" s="26"/>
      <c r="J49" s="20">
        <f t="shared" si="3"/>
        <v>58.237039301310048</v>
      </c>
      <c r="K49" s="20">
        <f t="shared" si="4"/>
        <v>58.237039301310048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3846400</v>
      </c>
      <c r="E53" s="49">
        <f t="shared" ref="E53:I53" si="9">E54</f>
        <v>2694600</v>
      </c>
      <c r="F53" s="49">
        <f t="shared" si="9"/>
        <v>1151800</v>
      </c>
      <c r="G53" s="53">
        <f t="shared" si="2"/>
        <v>1538725.36</v>
      </c>
      <c r="H53" s="49">
        <f t="shared" si="9"/>
        <v>1207345.8400000001</v>
      </c>
      <c r="I53" s="49">
        <f t="shared" si="9"/>
        <v>331379.52</v>
      </c>
      <c r="J53" s="53">
        <f t="shared" si="6"/>
        <v>40.004299084858573</v>
      </c>
      <c r="K53" s="53">
        <f t="shared" si="7"/>
        <v>44.80612484227715</v>
      </c>
      <c r="L53" s="53">
        <f t="shared" si="8"/>
        <v>28.770578225386352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3846400</v>
      </c>
      <c r="E54" s="26">
        <f>E55+E59</f>
        <v>2694600</v>
      </c>
      <c r="F54" s="26">
        <f>F55+F59+F58</f>
        <v>1151800</v>
      </c>
      <c r="G54" s="20">
        <f>H54+I54</f>
        <v>1538725.36</v>
      </c>
      <c r="H54" s="26">
        <f>H55+H59+H62</f>
        <v>1207345.8400000001</v>
      </c>
      <c r="I54" s="26">
        <f>I55+I59+I58</f>
        <v>331379.52</v>
      </c>
      <c r="J54" s="20">
        <f t="shared" si="6"/>
        <v>40.004299084858573</v>
      </c>
      <c r="K54" s="20">
        <f t="shared" si="7"/>
        <v>44.80612484227715</v>
      </c>
      <c r="L54" s="20">
        <f t="shared" si="8"/>
        <v>28.770578225386352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1113900</v>
      </c>
      <c r="E55" s="26">
        <f t="shared" ref="E55:F55" si="10">SUM(E56:E57)</f>
        <v>772900</v>
      </c>
      <c r="F55" s="26">
        <f t="shared" si="10"/>
        <v>341000</v>
      </c>
      <c r="G55" s="20">
        <f t="shared" ref="G55:G61" si="11">H55+I55</f>
        <v>517049.97</v>
      </c>
      <c r="H55" s="26">
        <f>SUM(H56:H57)</f>
        <v>417863.97</v>
      </c>
      <c r="I55" s="26">
        <f>I57</f>
        <v>99186</v>
      </c>
      <c r="J55" s="20">
        <f t="shared" si="6"/>
        <v>46.41798814974414</v>
      </c>
      <c r="K55" s="20">
        <f t="shared" si="7"/>
        <v>54.064428774744464</v>
      </c>
      <c r="L55" s="20">
        <f t="shared" si="8"/>
        <v>29.086803519061583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616900</v>
      </c>
      <c r="E56" s="26">
        <v>616900</v>
      </c>
      <c r="F56" s="26"/>
      <c r="G56" s="20">
        <f t="shared" si="11"/>
        <v>318677.94</v>
      </c>
      <c r="H56" s="26">
        <v>318677.94</v>
      </c>
      <c r="I56" s="26"/>
      <c r="J56" s="20">
        <f t="shared" si="6"/>
        <v>51.657957529583399</v>
      </c>
      <c r="K56" s="20">
        <f t="shared" si="7"/>
        <v>51.657957529583399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497000</v>
      </c>
      <c r="E57" s="26">
        <v>156000</v>
      </c>
      <c r="F57" s="26">
        <v>341000</v>
      </c>
      <c r="G57" s="20">
        <f t="shared" si="11"/>
        <v>198372.03</v>
      </c>
      <c r="H57" s="26">
        <v>99186.03</v>
      </c>
      <c r="I57" s="26">
        <v>99186</v>
      </c>
      <c r="J57" s="20">
        <f t="shared" si="6"/>
        <v>39.913889336016098</v>
      </c>
      <c r="K57" s="20">
        <f t="shared" si="7"/>
        <v>63.580788461538461</v>
      </c>
      <c r="L57" s="20">
        <f t="shared" si="8"/>
        <v>29.086803519061583</v>
      </c>
      <c r="M57" s="7"/>
    </row>
    <row r="58" spans="1:13" ht="93.75" customHeight="1" x14ac:dyDescent="0.3">
      <c r="A58" s="116" t="s">
        <v>481</v>
      </c>
      <c r="B58" s="24" t="s">
        <v>19</v>
      </c>
      <c r="C58" s="25" t="s">
        <v>448</v>
      </c>
      <c r="D58" s="26">
        <f>E58+F58</f>
        <v>0</v>
      </c>
      <c r="E58" s="26"/>
      <c r="F58" s="26"/>
      <c r="G58" s="20">
        <f>I58</f>
        <v>21287</v>
      </c>
      <c r="H58" s="26"/>
      <c r="I58" s="26">
        <v>21287</v>
      </c>
      <c r="J58" s="26" t="e">
        <f t="shared" si="6"/>
        <v>#DIV/0!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2732500</v>
      </c>
      <c r="E59" s="26">
        <f>E60+E61</f>
        <v>1921700</v>
      </c>
      <c r="F59" s="26">
        <f>F60+F61</f>
        <v>810800</v>
      </c>
      <c r="G59" s="20">
        <f t="shared" si="11"/>
        <v>1000379.38</v>
      </c>
      <c r="H59" s="26">
        <f t="shared" ref="H59" si="12">SUM(H60:H61)</f>
        <v>789472.86</v>
      </c>
      <c r="I59" s="26">
        <f>I61</f>
        <v>210906.52</v>
      </c>
      <c r="J59" s="26">
        <f>J60+J61</f>
        <v>67.094154396471907</v>
      </c>
      <c r="K59" s="20">
        <f t="shared" si="7"/>
        <v>41.082003434459075</v>
      </c>
      <c r="L59" s="20">
        <f t="shared" si="8"/>
        <v>26.012150962012825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1921700</v>
      </c>
      <c r="E60" s="26">
        <v>1921700</v>
      </c>
      <c r="F60" s="26"/>
      <c r="G60" s="20">
        <f t="shared" si="11"/>
        <v>789472.86</v>
      </c>
      <c r="H60" s="26">
        <v>789472.86</v>
      </c>
      <c r="I60" s="26"/>
      <c r="J60" s="20">
        <f t="shared" si="6"/>
        <v>41.082003434459075</v>
      </c>
      <c r="K60" s="20">
        <f t="shared" si="7"/>
        <v>41.082003434459075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432</v>
      </c>
      <c r="D61" s="26">
        <f t="shared" si="1"/>
        <v>810800</v>
      </c>
      <c r="E61" s="26"/>
      <c r="F61" s="26">
        <v>810800</v>
      </c>
      <c r="G61" s="20">
        <f t="shared" si="11"/>
        <v>210906.52</v>
      </c>
      <c r="H61" s="26"/>
      <c r="I61" s="26">
        <v>210906.52</v>
      </c>
      <c r="J61" s="20">
        <f t="shared" si="6"/>
        <v>26.012150962012825</v>
      </c>
      <c r="K61" s="20" t="e">
        <f t="shared" si="7"/>
        <v>#DIV/0!</v>
      </c>
      <c r="L61" s="20">
        <f t="shared" si="8"/>
        <v>26.012150962012825</v>
      </c>
      <c r="M61" s="7"/>
    </row>
    <row r="62" spans="1:13" ht="313.5" customHeight="1" x14ac:dyDescent="0.3">
      <c r="A62" s="114" t="s">
        <v>439</v>
      </c>
      <c r="B62" s="24" t="s">
        <v>19</v>
      </c>
      <c r="C62" s="25" t="s">
        <v>486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170000</v>
      </c>
      <c r="E63" s="49">
        <f>E64</f>
        <v>170000</v>
      </c>
      <c r="F63" s="49">
        <f>F64</f>
        <v>0</v>
      </c>
      <c r="G63" s="53">
        <f t="shared" si="2"/>
        <v>122091.51000000001</v>
      </c>
      <c r="H63" s="49">
        <f>H64</f>
        <v>122091.51000000001</v>
      </c>
      <c r="I63" s="49">
        <f>I64</f>
        <v>0</v>
      </c>
      <c r="J63" s="53">
        <f t="shared" si="6"/>
        <v>71.818535294117652</v>
      </c>
      <c r="K63" s="53">
        <f t="shared" si="7"/>
        <v>71.818535294117652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170000</v>
      </c>
      <c r="E64" s="26">
        <f>SUM(E65:E68)</f>
        <v>170000</v>
      </c>
      <c r="F64" s="26">
        <f>SUM(F65:F68)</f>
        <v>0</v>
      </c>
      <c r="G64" s="20">
        <f t="shared" si="2"/>
        <v>122091.51000000001</v>
      </c>
      <c r="H64" s="26">
        <f>SUM(H65:H68)</f>
        <v>122091.51000000001</v>
      </c>
      <c r="I64" s="26">
        <f>SUM(I65:I68)</f>
        <v>0</v>
      </c>
      <c r="J64" s="20">
        <f t="shared" si="6"/>
        <v>71.818535294117652</v>
      </c>
      <c r="K64" s="20">
        <f t="shared" si="7"/>
        <v>71.818535294117652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120000</v>
      </c>
      <c r="E65" s="26">
        <v>120000</v>
      </c>
      <c r="F65" s="26"/>
      <c r="G65" s="20">
        <f t="shared" si="2"/>
        <v>80272.3</v>
      </c>
      <c r="H65" s="26">
        <v>80272.3</v>
      </c>
      <c r="I65" s="26"/>
      <c r="J65" s="20">
        <f t="shared" si="6"/>
        <v>66.893583333333339</v>
      </c>
      <c r="K65" s="20">
        <f t="shared" si="7"/>
        <v>66.893583333333339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445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1000</v>
      </c>
      <c r="E67" s="26">
        <v>1000</v>
      </c>
      <c r="F67" s="26"/>
      <c r="G67" s="20">
        <f t="shared" si="2"/>
        <v>1047.21</v>
      </c>
      <c r="H67" s="26">
        <v>1047.21</v>
      </c>
      <c r="I67" s="26"/>
      <c r="J67" s="20">
        <f t="shared" si="6"/>
        <v>104.721</v>
      </c>
      <c r="K67" s="20">
        <f t="shared" si="7"/>
        <v>104.721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449</v>
      </c>
      <c r="D68" s="26">
        <f t="shared" si="1"/>
        <v>48500</v>
      </c>
      <c r="E68" s="26">
        <v>48500</v>
      </c>
      <c r="F68" s="26"/>
      <c r="G68" s="20">
        <f t="shared" si="2"/>
        <v>40658</v>
      </c>
      <c r="H68" s="26">
        <v>40658</v>
      </c>
      <c r="I68" s="26"/>
      <c r="J68" s="20">
        <f t="shared" si="6"/>
        <v>83.830927835051554</v>
      </c>
      <c r="K68" s="20">
        <f t="shared" si="7"/>
        <v>83.830927835051554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10943776.719999999</v>
      </c>
      <c r="E69" s="49">
        <f>E70+E74+E73</f>
        <v>10943776.719999999</v>
      </c>
      <c r="F69" s="49">
        <f>F75</f>
        <v>0</v>
      </c>
      <c r="G69" s="53">
        <f t="shared" si="2"/>
        <v>9268761.2599999979</v>
      </c>
      <c r="H69" s="49">
        <f>H70+H74+H73</f>
        <v>9268752.2399999984</v>
      </c>
      <c r="I69" s="49">
        <f>I75</f>
        <v>9.02</v>
      </c>
      <c r="J69" s="53">
        <f t="shared" si="6"/>
        <v>84.694356410444001</v>
      </c>
      <c r="K69" s="53">
        <f t="shared" si="7"/>
        <v>84.694273989171805</v>
      </c>
      <c r="L69" s="53" t="e">
        <f t="shared" si="8"/>
        <v>#DIV/0!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6650000</v>
      </c>
      <c r="E70" s="26">
        <f t="shared" ref="E70:H71" si="13">E71</f>
        <v>6650000</v>
      </c>
      <c r="F70" s="26"/>
      <c r="G70" s="20">
        <f t="shared" si="2"/>
        <v>4675236.16</v>
      </c>
      <c r="H70" s="26">
        <f t="shared" si="13"/>
        <v>4675236.16</v>
      </c>
      <c r="I70" s="26"/>
      <c r="J70" s="20">
        <f t="shared" si="6"/>
        <v>70.304303157894736</v>
      </c>
      <c r="K70" s="20">
        <f t="shared" si="7"/>
        <v>70.304303157894736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6650000</v>
      </c>
      <c r="E71" s="26">
        <f t="shared" si="13"/>
        <v>6650000</v>
      </c>
      <c r="F71" s="26"/>
      <c r="G71" s="20">
        <f t="shared" si="2"/>
        <v>4675236.16</v>
      </c>
      <c r="H71" s="26">
        <f t="shared" si="13"/>
        <v>4675236.16</v>
      </c>
      <c r="I71" s="26"/>
      <c r="J71" s="20">
        <f t="shared" si="6"/>
        <v>70.304303157894736</v>
      </c>
      <c r="K71" s="20">
        <f t="shared" si="7"/>
        <v>70.304303157894736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6650000</v>
      </c>
      <c r="E72" s="26">
        <v>6650000</v>
      </c>
      <c r="F72" s="26"/>
      <c r="G72" s="20">
        <f t="shared" si="2"/>
        <v>4675236.16</v>
      </c>
      <c r="H72" s="26">
        <v>4675236.16</v>
      </c>
      <c r="I72" s="26"/>
      <c r="J72" s="20">
        <f t="shared" si="6"/>
        <v>70.304303157894736</v>
      </c>
      <c r="K72" s="20">
        <f t="shared" si="7"/>
        <v>70.304303157894736</v>
      </c>
      <c r="L72" s="20" t="e">
        <f t="shared" si="8"/>
        <v>#DIV/0!</v>
      </c>
      <c r="M72" s="7"/>
    </row>
    <row r="73" spans="1:13" ht="93.6" x14ac:dyDescent="0.3">
      <c r="A73" s="114" t="s">
        <v>462</v>
      </c>
      <c r="B73" s="24" t="s">
        <v>19</v>
      </c>
      <c r="C73" s="25" t="s">
        <v>460</v>
      </c>
      <c r="D73" s="26">
        <f>E73+F73</f>
        <v>1000</v>
      </c>
      <c r="E73" s="26">
        <v>1000</v>
      </c>
      <c r="F73" s="26"/>
      <c r="G73" s="20">
        <f>H73+I73</f>
        <v>353.36</v>
      </c>
      <c r="H73" s="26">
        <v>353.36</v>
      </c>
      <c r="I73" s="26"/>
      <c r="J73" s="20">
        <f t="shared" si="6"/>
        <v>35.335999999999999</v>
      </c>
      <c r="K73" s="20"/>
      <c r="L73" s="20"/>
      <c r="M73" s="7"/>
    </row>
    <row r="74" spans="1:13" ht="31.2" x14ac:dyDescent="0.3">
      <c r="A74" s="114" t="s">
        <v>459</v>
      </c>
      <c r="B74" s="24" t="s">
        <v>19</v>
      </c>
      <c r="C74" s="25" t="s">
        <v>390</v>
      </c>
      <c r="D74" s="26">
        <f>E74</f>
        <v>4292776.72</v>
      </c>
      <c r="E74" s="26">
        <v>4292776.72</v>
      </c>
      <c r="F74" s="26"/>
      <c r="G74" s="20">
        <f>H74</f>
        <v>4593162.72</v>
      </c>
      <c r="H74" s="26">
        <v>4593162.72</v>
      </c>
      <c r="I74" s="26"/>
      <c r="J74" s="20">
        <f t="shared" si="6"/>
        <v>106.99747551743152</v>
      </c>
      <c r="K74" s="20"/>
      <c r="L74" s="20"/>
      <c r="M74" s="7"/>
    </row>
    <row r="75" spans="1:13" ht="31.2" x14ac:dyDescent="0.3">
      <c r="A75" s="114" t="s">
        <v>469</v>
      </c>
      <c r="B75" s="24" t="s">
        <v>19</v>
      </c>
      <c r="C75" s="25" t="s">
        <v>470</v>
      </c>
      <c r="D75" s="26"/>
      <c r="E75" s="26"/>
      <c r="F75" s="26"/>
      <c r="G75" s="20"/>
      <c r="H75" s="26"/>
      <c r="I75" s="26">
        <v>9.02</v>
      </c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127400</v>
      </c>
      <c r="E76" s="49">
        <f>E77+E80</f>
        <v>127400</v>
      </c>
      <c r="F76" s="49">
        <f>F80</f>
        <v>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59.683901098901103</v>
      </c>
      <c r="K76" s="53">
        <f t="shared" si="7"/>
        <v>21.524105180533752</v>
      </c>
      <c r="L76" s="53" t="e">
        <f t="shared" si="8"/>
        <v>#DIV/0!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100000</v>
      </c>
      <c r="E77" s="26">
        <f t="shared" ref="E77:E78" si="14">E78</f>
        <v>100000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>
        <f t="shared" si="6"/>
        <v>21.193869999999997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100000</v>
      </c>
      <c r="E78" s="26">
        <f t="shared" si="14"/>
        <v>100000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>
        <f t="shared" si="6"/>
        <v>21.193869999999997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100000</v>
      </c>
      <c r="E79" s="26">
        <v>100000</v>
      </c>
      <c r="F79" s="26"/>
      <c r="G79" s="20">
        <f t="shared" si="2"/>
        <v>21193.87</v>
      </c>
      <c r="H79" s="26"/>
      <c r="I79" s="26">
        <v>21193.87</v>
      </c>
      <c r="J79" s="20">
        <f t="shared" si="6"/>
        <v>21.193869999999997</v>
      </c>
      <c r="K79" s="20">
        <f t="shared" si="7"/>
        <v>0</v>
      </c>
      <c r="L79" s="20" t="e">
        <f t="shared" si="8"/>
        <v>#DIV/0!</v>
      </c>
      <c r="M79" s="7"/>
    </row>
    <row r="80" spans="1:13" ht="126" customHeight="1" x14ac:dyDescent="0.3">
      <c r="A80" s="114" t="s">
        <v>481</v>
      </c>
      <c r="B80" s="24" t="s">
        <v>19</v>
      </c>
      <c r="C80" s="25" t="s">
        <v>471</v>
      </c>
      <c r="D80" s="26">
        <f>E80+F80</f>
        <v>27400</v>
      </c>
      <c r="E80" s="26">
        <v>27400</v>
      </c>
      <c r="F80" s="26"/>
      <c r="G80" s="20">
        <f>H80+I80</f>
        <v>54843.42</v>
      </c>
      <c r="H80" s="26">
        <v>27421.71</v>
      </c>
      <c r="I80" s="26">
        <v>27421.71</v>
      </c>
      <c r="J80" s="20">
        <f t="shared" si="6"/>
        <v>200.15846715328465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180000</v>
      </c>
      <c r="E81" s="49">
        <f>E82+E97+E99+E102</f>
        <v>160000</v>
      </c>
      <c r="F81" s="49">
        <f>F82+F97+F99+F102</f>
        <v>20000</v>
      </c>
      <c r="G81" s="53">
        <f t="shared" si="2"/>
        <v>130980.49</v>
      </c>
      <c r="H81" s="49">
        <f>H82+H97+H99+H102+H94+H110</f>
        <v>100592.39</v>
      </c>
      <c r="I81" s="49">
        <f>I110+I102</f>
        <v>30388.100000000002</v>
      </c>
      <c r="J81" s="53">
        <f t="shared" si="6"/>
        <v>72.766938888888888</v>
      </c>
      <c r="K81" s="53">
        <f t="shared" si="7"/>
        <v>62.87024375</v>
      </c>
      <c r="L81" s="53">
        <f t="shared" si="8"/>
        <v>151.94050000000001</v>
      </c>
      <c r="M81" s="7"/>
    </row>
    <row r="82" spans="1:13" ht="62.4" x14ac:dyDescent="0.3">
      <c r="A82" s="117" t="s">
        <v>348</v>
      </c>
      <c r="B82" s="65" t="s">
        <v>19</v>
      </c>
      <c r="C82" s="66" t="s">
        <v>349</v>
      </c>
      <c r="D82" s="62">
        <f>E82+F82</f>
        <v>52000</v>
      </c>
      <c r="E82" s="26">
        <f>E86+E88+E90+E92+E96+E95+E83+E85+E84+E94</f>
        <v>52000</v>
      </c>
      <c r="F82" s="26">
        <f>F86+F88+F90+F92</f>
        <v>0</v>
      </c>
      <c r="G82" s="20">
        <f>H82+I82</f>
        <v>31780.959999999999</v>
      </c>
      <c r="H82" s="26">
        <f>H86+H88+H90+H92+H83+H96+H95+H85+H84</f>
        <v>31780.959999999999</v>
      </c>
      <c r="I82" s="26">
        <f>I86+I88+I90+I92+I84</f>
        <v>0</v>
      </c>
      <c r="J82" s="20">
        <f t="shared" si="6"/>
        <v>61.117230769230765</v>
      </c>
      <c r="K82" s="20">
        <f t="shared" si="7"/>
        <v>61.117230769230765</v>
      </c>
      <c r="L82" s="20" t="e">
        <f t="shared" si="8"/>
        <v>#DIV/0!</v>
      </c>
      <c r="M82" s="7"/>
    </row>
    <row r="83" spans="1:13" ht="142.5" customHeight="1" x14ac:dyDescent="0.3">
      <c r="A83" s="117" t="s">
        <v>395</v>
      </c>
      <c r="B83" s="65" t="s">
        <v>19</v>
      </c>
      <c r="C83" s="66" t="s">
        <v>392</v>
      </c>
      <c r="D83" s="62">
        <f>E83+F83</f>
        <v>9000</v>
      </c>
      <c r="E83" s="26">
        <v>9000</v>
      </c>
      <c r="F83" s="26"/>
      <c r="G83" s="20">
        <f>H83+I83</f>
        <v>5602.5</v>
      </c>
      <c r="H83" s="26">
        <v>5602.5</v>
      </c>
      <c r="I83" s="26"/>
      <c r="J83" s="20">
        <f t="shared" si="6"/>
        <v>62.250000000000007</v>
      </c>
      <c r="K83" s="20"/>
      <c r="L83" s="20"/>
      <c r="M83" s="7"/>
    </row>
    <row r="84" spans="1:13" ht="123" customHeight="1" x14ac:dyDescent="0.3">
      <c r="A84" s="118" t="s">
        <v>451</v>
      </c>
      <c r="B84" s="65" t="s">
        <v>19</v>
      </c>
      <c r="C84" s="66" t="s">
        <v>450</v>
      </c>
      <c r="D84" s="62">
        <f>E84+F84</f>
        <v>0</v>
      </c>
      <c r="E84" s="26"/>
      <c r="F84" s="26"/>
      <c r="G84" s="20">
        <f>H84+I84</f>
        <v>1500</v>
      </c>
      <c r="H84" s="26">
        <v>1500</v>
      </c>
      <c r="I84" s="26"/>
      <c r="J84" s="20" t="e">
        <f t="shared" si="6"/>
        <v>#DIV/0!</v>
      </c>
      <c r="K84" s="20"/>
      <c r="L84" s="20"/>
      <c r="M84" s="7"/>
    </row>
    <row r="85" spans="1:13" ht="150" customHeight="1" x14ac:dyDescent="0.3">
      <c r="A85" s="117" t="s">
        <v>440</v>
      </c>
      <c r="B85" s="65" t="s">
        <v>19</v>
      </c>
      <c r="C85" s="66" t="s">
        <v>437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350</v>
      </c>
      <c r="B86" s="65" t="s">
        <v>19</v>
      </c>
      <c r="C86" s="66" t="s">
        <v>351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352</v>
      </c>
      <c r="B87" s="65" t="s">
        <v>19</v>
      </c>
      <c r="C87" s="66" t="s">
        <v>353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354</v>
      </c>
      <c r="B88" s="65" t="s">
        <v>19</v>
      </c>
      <c r="C88" s="66" t="s">
        <v>355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356</v>
      </c>
      <c r="B89" s="65" t="s">
        <v>19</v>
      </c>
      <c r="C89" s="66" t="s">
        <v>357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358</v>
      </c>
      <c r="B90" s="65" t="s">
        <v>19</v>
      </c>
      <c r="C90" s="66" t="s">
        <v>359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360</v>
      </c>
      <c r="B91" s="65" t="s">
        <v>19</v>
      </c>
      <c r="C91" s="66" t="s">
        <v>361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362</v>
      </c>
      <c r="B92" s="65" t="s">
        <v>19</v>
      </c>
      <c r="C92" s="66" t="s">
        <v>363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15</v>
      </c>
      <c r="K92" s="20">
        <f t="shared" si="7"/>
        <v>15</v>
      </c>
      <c r="L92" s="53" t="e">
        <f t="shared" si="8"/>
        <v>#DIV/0!</v>
      </c>
      <c r="M92" s="7"/>
    </row>
    <row r="93" spans="1:13" ht="210.75" customHeight="1" x14ac:dyDescent="0.3">
      <c r="A93" s="117" t="s">
        <v>364</v>
      </c>
      <c r="B93" s="65" t="s">
        <v>19</v>
      </c>
      <c r="C93" s="66" t="s">
        <v>365</v>
      </c>
      <c r="D93" s="62">
        <f t="shared" si="16"/>
        <v>3000</v>
      </c>
      <c r="E93" s="26">
        <v>3000</v>
      </c>
      <c r="F93" s="49"/>
      <c r="G93" s="20">
        <f t="shared" si="17"/>
        <v>450</v>
      </c>
      <c r="H93" s="26">
        <v>450</v>
      </c>
      <c r="I93" s="49"/>
      <c r="J93" s="20">
        <f t="shared" si="6"/>
        <v>15</v>
      </c>
      <c r="K93" s="20">
        <f t="shared" si="7"/>
        <v>15</v>
      </c>
      <c r="L93" s="53" t="e">
        <f t="shared" si="8"/>
        <v>#DIV/0!</v>
      </c>
      <c r="M93" s="7"/>
    </row>
    <row r="94" spans="1:13" ht="162.75" customHeight="1" x14ac:dyDescent="0.3">
      <c r="A94" s="117" t="s">
        <v>441</v>
      </c>
      <c r="B94" s="65" t="s">
        <v>19</v>
      </c>
      <c r="C94" s="66" t="s">
        <v>438</v>
      </c>
      <c r="D94" s="62">
        <f>E94+F94</f>
        <v>3000</v>
      </c>
      <c r="E94" s="26">
        <v>3000</v>
      </c>
      <c r="F94" s="49"/>
      <c r="G94" s="20">
        <f>H94+I94</f>
        <v>1750.03</v>
      </c>
      <c r="H94" s="26">
        <v>1750.03</v>
      </c>
      <c r="I94" s="49"/>
      <c r="J94" s="20">
        <f t="shared" si="6"/>
        <v>58.334333333333333</v>
      </c>
      <c r="K94" s="20">
        <f t="shared" si="7"/>
        <v>58.334333333333333</v>
      </c>
      <c r="L94" s="53"/>
      <c r="M94" s="7"/>
    </row>
    <row r="95" spans="1:13" ht="147.75" customHeight="1" x14ac:dyDescent="0.3">
      <c r="A95" s="117" t="s">
        <v>477</v>
      </c>
      <c r="B95" s="65" t="s">
        <v>19</v>
      </c>
      <c r="C95" s="66" t="s">
        <v>428</v>
      </c>
      <c r="D95" s="62">
        <f>E95</f>
        <v>12000</v>
      </c>
      <c r="E95" s="26">
        <v>12000</v>
      </c>
      <c r="F95" s="49"/>
      <c r="G95" s="20">
        <f>H95</f>
        <v>-500</v>
      </c>
      <c r="H95" s="26">
        <v>-500</v>
      </c>
      <c r="I95" s="49"/>
      <c r="J95" s="20">
        <f t="shared" si="6"/>
        <v>-4.1666666666666661</v>
      </c>
      <c r="K95" s="20">
        <f t="shared" si="7"/>
        <v>-4.1666666666666661</v>
      </c>
      <c r="L95" s="53"/>
      <c r="M95" s="7"/>
    </row>
    <row r="96" spans="1:13" ht="146.25" customHeight="1" x14ac:dyDescent="0.3">
      <c r="A96" s="117" t="s">
        <v>477</v>
      </c>
      <c r="B96" s="65" t="s">
        <v>19</v>
      </c>
      <c r="C96" s="66" t="s">
        <v>394</v>
      </c>
      <c r="D96" s="62">
        <f>E96+F96</f>
        <v>25000</v>
      </c>
      <c r="E96" s="26">
        <v>25000</v>
      </c>
      <c r="F96" s="26"/>
      <c r="G96" s="20">
        <f>H96+I96</f>
        <v>24578.46</v>
      </c>
      <c r="H96" s="26">
        <v>24578.46</v>
      </c>
      <c r="I96" s="26"/>
      <c r="J96" s="20">
        <f t="shared" si="6"/>
        <v>98.313839999999999</v>
      </c>
      <c r="K96" s="20">
        <f t="shared" si="7"/>
        <v>98.313839999999999</v>
      </c>
      <c r="L96" s="53"/>
      <c r="M96" s="7"/>
    </row>
    <row r="97" spans="1:13" ht="62.4" x14ac:dyDescent="0.3">
      <c r="A97" s="117" t="s">
        <v>366</v>
      </c>
      <c r="B97" s="65" t="s">
        <v>19</v>
      </c>
      <c r="C97" s="66" t="s">
        <v>367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368</v>
      </c>
      <c r="B98" s="65" t="s">
        <v>19</v>
      </c>
      <c r="C98" s="66" t="s">
        <v>369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7.2" x14ac:dyDescent="0.3">
      <c r="A99" s="117" t="s">
        <v>370</v>
      </c>
      <c r="B99" s="65" t="s">
        <v>19</v>
      </c>
      <c r="C99" s="66" t="s">
        <v>371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372</v>
      </c>
      <c r="B100" s="65" t="s">
        <v>19</v>
      </c>
      <c r="C100" s="66" t="s">
        <v>373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4.8" x14ac:dyDescent="0.3">
      <c r="A101" s="117" t="s">
        <v>374</v>
      </c>
      <c r="B101" s="65" t="s">
        <v>19</v>
      </c>
      <c r="C101" s="66" t="s">
        <v>375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2" x14ac:dyDescent="0.3">
      <c r="A102" s="117" t="s">
        <v>376</v>
      </c>
      <c r="B102" s="65" t="s">
        <v>19</v>
      </c>
      <c r="C102" s="66" t="s">
        <v>377</v>
      </c>
      <c r="D102" s="62">
        <f t="shared" si="16"/>
        <v>128000</v>
      </c>
      <c r="E102" s="26">
        <f>E103+E105+E108+E110</f>
        <v>108000</v>
      </c>
      <c r="F102" s="26">
        <f>F103+F105+F108</f>
        <v>20000</v>
      </c>
      <c r="G102" s="20">
        <f t="shared" si="2"/>
        <v>37303.520000000004</v>
      </c>
      <c r="H102" s="26">
        <f>H103+H105+H108</f>
        <v>24100</v>
      </c>
      <c r="I102" s="26">
        <f>I103+I105+I108</f>
        <v>13203.52</v>
      </c>
      <c r="J102" s="20">
        <f t="shared" si="6"/>
        <v>29.143375000000006</v>
      </c>
      <c r="K102" s="20">
        <f t="shared" si="7"/>
        <v>22.314814814814817</v>
      </c>
      <c r="L102" s="20">
        <f t="shared" si="8"/>
        <v>66.017600000000002</v>
      </c>
      <c r="M102" s="7"/>
    </row>
    <row r="103" spans="1:13" ht="78" x14ac:dyDescent="0.3">
      <c r="A103" s="117" t="s">
        <v>378</v>
      </c>
      <c r="B103" s="65" t="s">
        <v>19</v>
      </c>
      <c r="C103" s="66" t="s">
        <v>379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7.2" x14ac:dyDescent="0.3">
      <c r="A104" s="117" t="s">
        <v>380</v>
      </c>
      <c r="B104" s="65" t="s">
        <v>19</v>
      </c>
      <c r="C104" s="66" t="s">
        <v>381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4.8" x14ac:dyDescent="0.3">
      <c r="A105" s="117" t="s">
        <v>382</v>
      </c>
      <c r="B105" s="65" t="s">
        <v>19</v>
      </c>
      <c r="C105" s="66" t="s">
        <v>383</v>
      </c>
      <c r="D105" s="62">
        <f t="shared" si="16"/>
        <v>20000</v>
      </c>
      <c r="E105" s="26">
        <f>E106+E107</f>
        <v>0</v>
      </c>
      <c r="F105" s="26">
        <f>F106</f>
        <v>20000</v>
      </c>
      <c r="G105" s="20">
        <f t="shared" ref="G105:G160" si="18">H105+I105</f>
        <v>13303.52</v>
      </c>
      <c r="H105" s="26">
        <f>H106+H107</f>
        <v>100</v>
      </c>
      <c r="I105" s="26">
        <f>I106+I107</f>
        <v>13203.52</v>
      </c>
      <c r="J105" s="20">
        <f t="shared" si="6"/>
        <v>66.517600000000002</v>
      </c>
      <c r="K105" s="20" t="e">
        <f t="shared" si="7"/>
        <v>#DIV/0!</v>
      </c>
      <c r="L105" s="20">
        <f t="shared" si="8"/>
        <v>66.017600000000002</v>
      </c>
      <c r="M105" s="7"/>
    </row>
    <row r="106" spans="1:13" ht="109.8" thickBot="1" x14ac:dyDescent="0.35">
      <c r="A106" s="117" t="s">
        <v>384</v>
      </c>
      <c r="B106" s="65" t="s">
        <v>19</v>
      </c>
      <c r="C106" s="66" t="s">
        <v>385</v>
      </c>
      <c r="D106" s="62">
        <f t="shared" si="16"/>
        <v>20000</v>
      </c>
      <c r="E106" s="26"/>
      <c r="F106" s="26">
        <v>20000</v>
      </c>
      <c r="G106" s="20">
        <f t="shared" si="18"/>
        <v>13303.52</v>
      </c>
      <c r="H106" s="26">
        <v>100</v>
      </c>
      <c r="I106" s="26">
        <v>13203.52</v>
      </c>
      <c r="J106" s="26">
        <f t="shared" si="6"/>
        <v>66.517600000000002</v>
      </c>
      <c r="K106" s="26" t="e">
        <f t="shared" si="7"/>
        <v>#DIV/0!</v>
      </c>
      <c r="L106" s="26">
        <f t="shared" si="8"/>
        <v>66.017600000000002</v>
      </c>
      <c r="M106" s="7"/>
    </row>
    <row r="107" spans="1:13" ht="93" x14ac:dyDescent="0.3">
      <c r="A107" s="119" t="s">
        <v>391</v>
      </c>
      <c r="B107" s="65" t="s">
        <v>19</v>
      </c>
      <c r="C107" s="66" t="s">
        <v>480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2" x14ac:dyDescent="0.3">
      <c r="A108" s="117" t="s">
        <v>386</v>
      </c>
      <c r="B108" s="65" t="s">
        <v>19</v>
      </c>
      <c r="C108" s="66" t="s">
        <v>387</v>
      </c>
      <c r="D108" s="62">
        <f t="shared" si="16"/>
        <v>21000</v>
      </c>
      <c r="E108" s="26">
        <f>E109</f>
        <v>21000</v>
      </c>
      <c r="F108" s="26">
        <f>F109</f>
        <v>0</v>
      </c>
      <c r="G108" s="20">
        <f t="shared" si="18"/>
        <v>24000</v>
      </c>
      <c r="H108" s="26">
        <f>H109</f>
        <v>24000</v>
      </c>
      <c r="I108" s="26">
        <f>I109</f>
        <v>0</v>
      </c>
      <c r="J108" s="20">
        <f t="shared" ref="J108:L111" si="19">G108/D108*100</f>
        <v>114.28571428571428</v>
      </c>
      <c r="K108" s="20">
        <f t="shared" si="19"/>
        <v>114.28571428571428</v>
      </c>
      <c r="L108" s="20" t="e">
        <f t="shared" si="19"/>
        <v>#DIV/0!</v>
      </c>
      <c r="M108" s="7"/>
    </row>
    <row r="109" spans="1:13" ht="156" x14ac:dyDescent="0.3">
      <c r="A109" s="123" t="s">
        <v>388</v>
      </c>
      <c r="B109" s="124" t="s">
        <v>19</v>
      </c>
      <c r="C109" s="125" t="s">
        <v>389</v>
      </c>
      <c r="D109" s="62">
        <f t="shared" si="16"/>
        <v>21000</v>
      </c>
      <c r="E109" s="26">
        <v>21000</v>
      </c>
      <c r="F109" s="26"/>
      <c r="G109" s="20">
        <f t="shared" si="18"/>
        <v>24000</v>
      </c>
      <c r="H109" s="26">
        <v>24000</v>
      </c>
      <c r="I109" s="26"/>
      <c r="J109" s="20">
        <f t="shared" si="19"/>
        <v>114.28571428571428</v>
      </c>
      <c r="K109" s="20">
        <f t="shared" si="19"/>
        <v>114.28571428571428</v>
      </c>
      <c r="L109" s="20" t="e">
        <f t="shared" si="19"/>
        <v>#DIV/0!</v>
      </c>
      <c r="M109" s="7"/>
    </row>
    <row r="110" spans="1:13" ht="130.19999999999999" customHeight="1" x14ac:dyDescent="0.3">
      <c r="A110" s="126" t="s">
        <v>484</v>
      </c>
      <c r="B110" s="65" t="s">
        <v>19</v>
      </c>
      <c r="C110" s="66" t="s">
        <v>483</v>
      </c>
      <c r="D110" s="62">
        <f>E110+F110</f>
        <v>87000</v>
      </c>
      <c r="E110" s="26">
        <v>87000</v>
      </c>
      <c r="F110" s="26"/>
      <c r="G110" s="20">
        <f>H110+I110</f>
        <v>60145.98</v>
      </c>
      <c r="H110" s="26">
        <v>42961.4</v>
      </c>
      <c r="I110" s="26">
        <v>17184.580000000002</v>
      </c>
      <c r="J110" s="20">
        <f t="shared" si="19"/>
        <v>69.133310344827592</v>
      </c>
      <c r="K110" s="20"/>
      <c r="L110" s="20"/>
      <c r="M110" s="7"/>
    </row>
    <row r="111" spans="1:13" ht="31.2" x14ac:dyDescent="0.3">
      <c r="A111" s="115" t="s">
        <v>118</v>
      </c>
      <c r="B111" s="47" t="s">
        <v>19</v>
      </c>
      <c r="C111" s="48" t="s">
        <v>119</v>
      </c>
      <c r="D111" s="49">
        <f t="shared" ref="D111:D160" si="20">E111+F111</f>
        <v>49600</v>
      </c>
      <c r="E111" s="49">
        <f t="shared" ref="E111:F111" si="21">E115+E112</f>
        <v>600</v>
      </c>
      <c r="F111" s="49">
        <f t="shared" si="21"/>
        <v>49000</v>
      </c>
      <c r="G111" s="53">
        <f t="shared" si="18"/>
        <v>-27551.589999999997</v>
      </c>
      <c r="H111" s="49">
        <f>H115+H112</f>
        <v>-32310.42</v>
      </c>
      <c r="I111" s="49">
        <f>I115+I112</f>
        <v>4758.83</v>
      </c>
      <c r="J111" s="53">
        <f t="shared" si="19"/>
        <v>-55.54756048387096</v>
      </c>
      <c r="K111" s="53">
        <f t="shared" si="19"/>
        <v>-5385.07</v>
      </c>
      <c r="L111" s="53">
        <f t="shared" si="19"/>
        <v>9.7118979591836734</v>
      </c>
      <c r="M111" s="7"/>
    </row>
    <row r="112" spans="1:13" ht="15.6" x14ac:dyDescent="0.3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-32880</v>
      </c>
      <c r="H112" s="26">
        <f>H113+H114</f>
        <v>-32880</v>
      </c>
      <c r="I112" s="26">
        <f>I113+I114</f>
        <v>0</v>
      </c>
      <c r="J112" s="26"/>
      <c r="K112" s="26"/>
      <c r="L112" s="26"/>
      <c r="M112" s="7"/>
    </row>
    <row r="113" spans="1:13" ht="15.6" x14ac:dyDescent="0.3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-32880</v>
      </c>
      <c r="H113" s="26">
        <v>-32880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6.8" x14ac:dyDescent="0.3">
      <c r="A114" s="114" t="s">
        <v>122</v>
      </c>
      <c r="B114" s="24" t="s">
        <v>19</v>
      </c>
      <c r="C114" s="25" t="s">
        <v>472</v>
      </c>
      <c r="D114" s="26">
        <f t="shared" si="20"/>
        <v>0</v>
      </c>
      <c r="E114" s="26"/>
      <c r="F114" s="26"/>
      <c r="G114" s="20">
        <f>I114</f>
        <v>0</v>
      </c>
      <c r="H114" s="26"/>
      <c r="I114" s="26"/>
      <c r="J114" s="20" t="e">
        <f t="shared" si="22"/>
        <v>#DIV/0!</v>
      </c>
      <c r="K114" s="26"/>
      <c r="L114" s="26"/>
      <c r="M114" s="7"/>
    </row>
    <row r="115" spans="1:13" ht="15.6" x14ac:dyDescent="0.3">
      <c r="A115" s="114" t="s">
        <v>123</v>
      </c>
      <c r="B115" s="24" t="s">
        <v>19</v>
      </c>
      <c r="C115" s="25" t="s">
        <v>124</v>
      </c>
      <c r="D115" s="26">
        <f t="shared" si="20"/>
        <v>49600</v>
      </c>
      <c r="E115" s="26">
        <f t="shared" ref="E115:H115" si="23">SUM(E116:E117)</f>
        <v>600</v>
      </c>
      <c r="F115" s="26">
        <f t="shared" si="23"/>
        <v>49000</v>
      </c>
      <c r="G115" s="20">
        <f t="shared" si="18"/>
        <v>5328.41</v>
      </c>
      <c r="H115" s="26">
        <f t="shared" si="23"/>
        <v>569.58000000000004</v>
      </c>
      <c r="I115" s="26">
        <f>I117</f>
        <v>4758.83</v>
      </c>
      <c r="J115" s="20">
        <f t="shared" si="22"/>
        <v>10.742762096774193</v>
      </c>
      <c r="K115" s="20">
        <f t="shared" si="22"/>
        <v>94.93</v>
      </c>
      <c r="L115" s="20">
        <f t="shared" si="22"/>
        <v>9.7118979591836734</v>
      </c>
      <c r="M115" s="7"/>
    </row>
    <row r="116" spans="1:13" ht="31.2" x14ac:dyDescent="0.3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2" x14ac:dyDescent="0.3">
      <c r="A117" s="114" t="s">
        <v>127</v>
      </c>
      <c r="B117" s="24" t="s">
        <v>19</v>
      </c>
      <c r="C117" s="25" t="s">
        <v>393</v>
      </c>
      <c r="D117" s="26">
        <f t="shared" si="20"/>
        <v>49000</v>
      </c>
      <c r="E117" s="26"/>
      <c r="F117" s="26">
        <v>49000</v>
      </c>
      <c r="G117" s="20">
        <f t="shared" si="18"/>
        <v>4758.83</v>
      </c>
      <c r="H117" s="26"/>
      <c r="I117" s="26">
        <v>4758.83</v>
      </c>
      <c r="J117" s="20">
        <f t="shared" si="22"/>
        <v>9.7118979591836734</v>
      </c>
      <c r="K117" s="20" t="e">
        <f t="shared" si="22"/>
        <v>#DIV/0!</v>
      </c>
      <c r="L117" s="20">
        <f t="shared" si="22"/>
        <v>9.7118979591836734</v>
      </c>
      <c r="M117" s="7"/>
    </row>
    <row r="118" spans="1:13" ht="15.6" x14ac:dyDescent="0.3">
      <c r="A118" s="115" t="s">
        <v>128</v>
      </c>
      <c r="B118" s="47" t="s">
        <v>19</v>
      </c>
      <c r="C118" s="48" t="s">
        <v>129</v>
      </c>
      <c r="D118" s="49">
        <f>D119+D158+D157</f>
        <v>589019354.78999996</v>
      </c>
      <c r="E118" s="49">
        <f>E119+E158+E157</f>
        <v>542530201.87</v>
      </c>
      <c r="F118" s="49">
        <f t="shared" ref="F118:I118" si="24">F119+F158</f>
        <v>113707020</v>
      </c>
      <c r="G118" s="49">
        <f>G119+G158+G157</f>
        <v>352736108.73000002</v>
      </c>
      <c r="H118" s="49">
        <f>H119+H158+H157</f>
        <v>349271720.55000001</v>
      </c>
      <c r="I118" s="49">
        <f t="shared" si="24"/>
        <v>38314018.159999996</v>
      </c>
      <c r="J118" s="53">
        <f t="shared" si="22"/>
        <v>59.885317156642373</v>
      </c>
      <c r="K118" s="53">
        <f t="shared" si="22"/>
        <v>64.378299926183985</v>
      </c>
      <c r="L118" s="53">
        <f t="shared" si="22"/>
        <v>33.695384999096802</v>
      </c>
      <c r="M118" s="7"/>
    </row>
    <row r="119" spans="1:13" ht="62.4" x14ac:dyDescent="0.3">
      <c r="A119" s="115" t="s">
        <v>130</v>
      </c>
      <c r="B119" s="47" t="s">
        <v>19</v>
      </c>
      <c r="C119" s="48" t="s">
        <v>131</v>
      </c>
      <c r="D119" s="49">
        <f>D120+D126+D134+D149</f>
        <v>600937403</v>
      </c>
      <c r="E119" s="49">
        <f>E120+E126+E134+E149</f>
        <v>554448250.08000004</v>
      </c>
      <c r="F119" s="49">
        <f>F120+F126+F134+F150+F149</f>
        <v>113707020</v>
      </c>
      <c r="G119" s="49">
        <f>G120+G126+G134+G149</f>
        <v>364654156.94</v>
      </c>
      <c r="H119" s="49">
        <f>H120+H126+H134+H149</f>
        <v>361189768.75999999</v>
      </c>
      <c r="I119" s="49">
        <f>I120+I126+I134+I150+I149</f>
        <v>38314018.159999996</v>
      </c>
      <c r="J119" s="49">
        <f t="shared" si="22"/>
        <v>60.680888744746674</v>
      </c>
      <c r="K119" s="49">
        <f t="shared" si="22"/>
        <v>65.144000131280919</v>
      </c>
      <c r="L119" s="49">
        <f t="shared" si="22"/>
        <v>33.695384999096802</v>
      </c>
      <c r="M119" s="7"/>
    </row>
    <row r="120" spans="1:13" ht="31.2" x14ac:dyDescent="0.3">
      <c r="A120" s="114" t="s">
        <v>132</v>
      </c>
      <c r="B120" s="24" t="s">
        <v>19</v>
      </c>
      <c r="C120" s="25" t="s">
        <v>397</v>
      </c>
      <c r="D120" s="26">
        <f>D121</f>
        <v>210214400</v>
      </c>
      <c r="E120" s="26">
        <f>E121+E125</f>
        <v>210214400</v>
      </c>
      <c r="F120" s="26">
        <f>F121+F125</f>
        <v>65049000</v>
      </c>
      <c r="G120" s="26">
        <f>G121</f>
        <v>166870200</v>
      </c>
      <c r="H120" s="26">
        <f>H121+H125</f>
        <v>166870200</v>
      </c>
      <c r="I120" s="26">
        <f>I121+I125</f>
        <v>33767300</v>
      </c>
      <c r="J120" s="20">
        <f t="shared" ref="J120:L125" si="25">G120/D120*100</f>
        <v>79.380955824149055</v>
      </c>
      <c r="K120" s="20">
        <f t="shared" si="25"/>
        <v>79.380955824149055</v>
      </c>
      <c r="L120" s="20">
        <f t="shared" si="25"/>
        <v>51.910559731894423</v>
      </c>
      <c r="M120" s="7"/>
    </row>
    <row r="121" spans="1:13" ht="31.2" x14ac:dyDescent="0.3">
      <c r="A121" s="114" t="s">
        <v>133</v>
      </c>
      <c r="B121" s="24" t="s">
        <v>19</v>
      </c>
      <c r="C121" s="25" t="s">
        <v>398</v>
      </c>
      <c r="D121" s="26">
        <f>D122+D123+D125</f>
        <v>210214400</v>
      </c>
      <c r="E121" s="26">
        <f t="shared" ref="E121:H121" si="26">E122+E123</f>
        <v>156962200</v>
      </c>
      <c r="F121" s="26">
        <f>F122+F123+F124</f>
        <v>65049000</v>
      </c>
      <c r="G121" s="26">
        <f>G122+G123+G125</f>
        <v>166870200</v>
      </c>
      <c r="H121" s="26">
        <f t="shared" si="26"/>
        <v>131368100</v>
      </c>
      <c r="I121" s="26">
        <f>I122+I123+I124</f>
        <v>33767300</v>
      </c>
      <c r="J121" s="20">
        <f t="shared" si="25"/>
        <v>79.380955824149055</v>
      </c>
      <c r="K121" s="20">
        <f t="shared" si="25"/>
        <v>83.694099598502063</v>
      </c>
      <c r="L121" s="20">
        <f t="shared" si="25"/>
        <v>51.910559731894423</v>
      </c>
      <c r="M121" s="7"/>
    </row>
    <row r="122" spans="1:13" ht="46.8" x14ac:dyDescent="0.3">
      <c r="A122" s="114" t="s">
        <v>134</v>
      </c>
      <c r="B122" s="24" t="s">
        <v>19</v>
      </c>
      <c r="C122" s="25" t="s">
        <v>399</v>
      </c>
      <c r="D122" s="26">
        <f t="shared" si="20"/>
        <v>156962200</v>
      </c>
      <c r="E122" s="26">
        <v>156962200</v>
      </c>
      <c r="F122" s="26"/>
      <c r="G122" s="20">
        <f t="shared" si="18"/>
        <v>131368100</v>
      </c>
      <c r="H122" s="26">
        <v>131368100</v>
      </c>
      <c r="I122" s="26"/>
      <c r="J122" s="20">
        <f t="shared" si="25"/>
        <v>83.694099598502063</v>
      </c>
      <c r="K122" s="20">
        <f t="shared" si="25"/>
        <v>83.694099598502063</v>
      </c>
      <c r="L122" s="20" t="e">
        <f t="shared" si="25"/>
        <v>#DIV/0!</v>
      </c>
      <c r="M122" s="7"/>
    </row>
    <row r="123" spans="1:13" ht="46.8" x14ac:dyDescent="0.3">
      <c r="A123" s="114" t="s">
        <v>135</v>
      </c>
      <c r="B123" s="24" t="s">
        <v>19</v>
      </c>
      <c r="C123" s="25" t="s">
        <v>400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3">
      <c r="A124" s="114" t="s">
        <v>447</v>
      </c>
      <c r="B124" s="24" t="s">
        <v>19</v>
      </c>
      <c r="C124" s="25" t="s">
        <v>446</v>
      </c>
      <c r="D124" s="26"/>
      <c r="E124" s="26"/>
      <c r="F124" s="26">
        <v>65049000</v>
      </c>
      <c r="G124" s="20"/>
      <c r="H124" s="26"/>
      <c r="I124" s="26">
        <v>33767300</v>
      </c>
      <c r="J124" s="26"/>
      <c r="K124" s="26"/>
      <c r="L124" s="26"/>
      <c r="M124" s="7"/>
    </row>
    <row r="125" spans="1:13" ht="62.4" x14ac:dyDescent="0.3">
      <c r="A125" s="114" t="s">
        <v>136</v>
      </c>
      <c r="B125" s="24" t="s">
        <v>19</v>
      </c>
      <c r="C125" s="25" t="s">
        <v>401</v>
      </c>
      <c r="D125" s="26">
        <f t="shared" si="20"/>
        <v>53252200</v>
      </c>
      <c r="E125" s="26">
        <v>53252200</v>
      </c>
      <c r="F125" s="26"/>
      <c r="G125" s="20">
        <f t="shared" si="18"/>
        <v>35502100</v>
      </c>
      <c r="H125" s="26">
        <v>35502100</v>
      </c>
      <c r="I125" s="26"/>
      <c r="J125" s="20">
        <f t="shared" si="25"/>
        <v>66.66785597590335</v>
      </c>
      <c r="K125" s="26"/>
      <c r="L125" s="26"/>
      <c r="M125" s="7"/>
    </row>
    <row r="126" spans="1:13" ht="46.8" x14ac:dyDescent="0.3">
      <c r="A126" s="115" t="s">
        <v>137</v>
      </c>
      <c r="B126" s="47" t="s">
        <v>19</v>
      </c>
      <c r="C126" s="48" t="s">
        <v>402</v>
      </c>
      <c r="D126" s="49">
        <f t="shared" si="20"/>
        <v>120550103</v>
      </c>
      <c r="E126" s="49">
        <f>E128+E131+E127+E130</f>
        <v>73115483</v>
      </c>
      <c r="F126" s="49">
        <f>F128+F131+F129+F127</f>
        <v>47434620</v>
      </c>
      <c r="G126" s="53">
        <f t="shared" si="18"/>
        <v>42746418.229999997</v>
      </c>
      <c r="H126" s="49">
        <f>H128+H131+H127+H130</f>
        <v>38950741.729999997</v>
      </c>
      <c r="I126" s="49">
        <f>I128+I131+I127++I129</f>
        <v>3795676.5</v>
      </c>
      <c r="J126" s="53">
        <f>G126/D126*100</f>
        <v>35.459462220451186</v>
      </c>
      <c r="K126" s="53">
        <f>H126/E126*100</f>
        <v>53.272904905791286</v>
      </c>
      <c r="L126" s="53">
        <f>I126/F126*100</f>
        <v>8.0019118947300516</v>
      </c>
      <c r="M126" s="7"/>
    </row>
    <row r="127" spans="1:13" ht="218.4" x14ac:dyDescent="0.3">
      <c r="A127" s="114" t="s">
        <v>463</v>
      </c>
      <c r="B127" s="24" t="s">
        <v>19</v>
      </c>
      <c r="C127" s="25" t="s">
        <v>454</v>
      </c>
      <c r="D127" s="26">
        <f t="shared" si="20"/>
        <v>26590320</v>
      </c>
      <c r="E127" s="26"/>
      <c r="F127" s="26">
        <v>26590320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8.0375244825936658</v>
      </c>
      <c r="K127" s="26" t="e">
        <f t="shared" ref="K127:K130" si="28">H127/E127*100</f>
        <v>#DIV/0!</v>
      </c>
      <c r="L127" s="53">
        <f t="shared" ref="L127:L130" si="29">I127/F127*100</f>
        <v>8.0375244825936658</v>
      </c>
      <c r="M127" s="7"/>
    </row>
    <row r="128" spans="1:13" ht="46.8" x14ac:dyDescent="0.3">
      <c r="A128" s="114" t="s">
        <v>434</v>
      </c>
      <c r="B128" s="24" t="s">
        <v>19</v>
      </c>
      <c r="C128" s="25" t="s">
        <v>433</v>
      </c>
      <c r="D128" s="26">
        <f t="shared" si="20"/>
        <v>2416300</v>
      </c>
      <c r="E128" s="26">
        <v>2416300</v>
      </c>
      <c r="F128" s="26"/>
      <c r="G128" s="20">
        <f t="shared" si="18"/>
        <v>681183.93</v>
      </c>
      <c r="H128" s="26">
        <v>681183.93</v>
      </c>
      <c r="I128" s="26"/>
      <c r="J128" s="26">
        <f t="shared" si="27"/>
        <v>28.191198526673016</v>
      </c>
      <c r="K128" s="26">
        <f t="shared" si="28"/>
        <v>28.191198526673016</v>
      </c>
      <c r="L128" s="53" t="e">
        <f t="shared" si="29"/>
        <v>#DIV/0!</v>
      </c>
      <c r="M128" s="7"/>
    </row>
    <row r="129" spans="1:13" ht="196.5" customHeight="1" x14ac:dyDescent="0.3">
      <c r="A129" s="114" t="s">
        <v>457</v>
      </c>
      <c r="B129" s="24" t="s">
        <v>19</v>
      </c>
      <c r="C129" s="25" t="s">
        <v>452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3">
      <c r="A130" s="114" t="s">
        <v>464</v>
      </c>
      <c r="B130" s="24" t="s">
        <v>19</v>
      </c>
      <c r="C130" s="25" t="s">
        <v>461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6" x14ac:dyDescent="0.3">
      <c r="A131" s="114" t="s">
        <v>138</v>
      </c>
      <c r="B131" s="24" t="s">
        <v>19</v>
      </c>
      <c r="C131" s="25" t="s">
        <v>403</v>
      </c>
      <c r="D131" s="26">
        <f t="shared" si="20"/>
        <v>91494763</v>
      </c>
      <c r="E131" s="26">
        <f t="shared" ref="E131:I131" si="30">E132+E133</f>
        <v>70650463</v>
      </c>
      <c r="F131" s="26">
        <f>F133</f>
        <v>20844300</v>
      </c>
      <c r="G131" s="20">
        <f t="shared" si="18"/>
        <v>39879310.82</v>
      </c>
      <c r="H131" s="26">
        <f t="shared" si="30"/>
        <v>38220837.799999997</v>
      </c>
      <c r="I131" s="26">
        <f t="shared" si="30"/>
        <v>1658473.02</v>
      </c>
      <c r="J131" s="20">
        <f t="shared" ref="J131:L133" si="31">G131/D131*100</f>
        <v>43.586440920121298</v>
      </c>
      <c r="K131" s="20">
        <f t="shared" si="31"/>
        <v>54.098495858406473</v>
      </c>
      <c r="L131" s="20">
        <f t="shared" si="31"/>
        <v>7.956482203767937</v>
      </c>
      <c r="M131" s="7"/>
    </row>
    <row r="132" spans="1:13" ht="31.2" x14ac:dyDescent="0.3">
      <c r="A132" s="114" t="s">
        <v>139</v>
      </c>
      <c r="B132" s="24" t="s">
        <v>19</v>
      </c>
      <c r="C132" s="25" t="s">
        <v>404</v>
      </c>
      <c r="D132" s="26">
        <f t="shared" si="20"/>
        <v>70650463</v>
      </c>
      <c r="E132" s="26">
        <v>70650463</v>
      </c>
      <c r="F132" s="26"/>
      <c r="G132" s="20">
        <f t="shared" si="18"/>
        <v>38220837.799999997</v>
      </c>
      <c r="H132" s="26">
        <v>38220837.799999997</v>
      </c>
      <c r="I132" s="26"/>
      <c r="J132" s="20">
        <f t="shared" si="31"/>
        <v>54.098495858406473</v>
      </c>
      <c r="K132" s="20">
        <f t="shared" si="31"/>
        <v>54.098495858406473</v>
      </c>
      <c r="L132" s="20" t="e">
        <f t="shared" si="31"/>
        <v>#DIV/0!</v>
      </c>
      <c r="M132" s="7"/>
    </row>
    <row r="133" spans="1:13" ht="31.2" x14ac:dyDescent="0.3">
      <c r="A133" s="114" t="s">
        <v>140</v>
      </c>
      <c r="B133" s="24" t="s">
        <v>19</v>
      </c>
      <c r="C133" s="25" t="s">
        <v>405</v>
      </c>
      <c r="D133" s="26">
        <f t="shared" si="20"/>
        <v>20844300</v>
      </c>
      <c r="E133" s="26"/>
      <c r="F133" s="26">
        <v>20844300</v>
      </c>
      <c r="G133" s="20">
        <f t="shared" si="18"/>
        <v>1658473.02</v>
      </c>
      <c r="H133" s="26"/>
      <c r="I133" s="26">
        <v>1658473.02</v>
      </c>
      <c r="J133" s="20">
        <f t="shared" si="31"/>
        <v>7.956482203767937</v>
      </c>
      <c r="K133" s="26"/>
      <c r="L133" s="26"/>
      <c r="M133" s="7"/>
    </row>
    <row r="134" spans="1:13" ht="31.2" x14ac:dyDescent="0.3">
      <c r="A134" s="115" t="s">
        <v>141</v>
      </c>
      <c r="B134" s="47" t="s">
        <v>19</v>
      </c>
      <c r="C134" s="48" t="s">
        <v>406</v>
      </c>
      <c r="D134" s="49">
        <f t="shared" si="20"/>
        <v>263209200</v>
      </c>
      <c r="E134" s="49">
        <f>E135+E137+E139+E141+E144+E147+E146</f>
        <v>261985800</v>
      </c>
      <c r="F134" s="49">
        <f>F135+F137+F139+F141+F144+F146+F147</f>
        <v>1223400</v>
      </c>
      <c r="G134" s="53">
        <f t="shared" si="18"/>
        <v>150799830.78999999</v>
      </c>
      <c r="H134" s="49">
        <f>H135+H137+H139+H141+H144+H147+H146</f>
        <v>150048789.13</v>
      </c>
      <c r="I134" s="26">
        <f>I135+I137+I139+I141+I144+I146+I147+I143</f>
        <v>751041.66</v>
      </c>
      <c r="J134" s="53">
        <f>G134/D134*100</f>
        <v>57.292765902559637</v>
      </c>
      <c r="K134" s="53">
        <f>H134/E134*100</f>
        <v>57.273634345830956</v>
      </c>
      <c r="L134" s="53">
        <f>I134/F134*100</f>
        <v>61.389705738106912</v>
      </c>
      <c r="M134" s="7"/>
    </row>
    <row r="135" spans="1:13" ht="78" x14ac:dyDescent="0.3">
      <c r="A135" s="114" t="s">
        <v>142</v>
      </c>
      <c r="B135" s="24" t="s">
        <v>19</v>
      </c>
      <c r="C135" s="25" t="s">
        <v>407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" x14ac:dyDescent="0.3">
      <c r="A136" s="114" t="s">
        <v>143</v>
      </c>
      <c r="B136" s="24" t="s">
        <v>19</v>
      </c>
      <c r="C136" s="25" t="s">
        <v>408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2.4" x14ac:dyDescent="0.3">
      <c r="A137" s="114" t="s">
        <v>144</v>
      </c>
      <c r="B137" s="24" t="s">
        <v>19</v>
      </c>
      <c r="C137" s="25" t="s">
        <v>409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658191.66</v>
      </c>
      <c r="H137" s="26">
        <f>H138</f>
        <v>0</v>
      </c>
      <c r="I137" s="26">
        <f>I138</f>
        <v>658191.66</v>
      </c>
      <c r="J137" s="20">
        <f t="shared" ref="J137:L143" si="32">G137/D137*100</f>
        <v>59.971905239179954</v>
      </c>
      <c r="K137" s="20" t="e">
        <f t="shared" si="32"/>
        <v>#DIV/0!</v>
      </c>
      <c r="L137" s="20">
        <f t="shared" si="32"/>
        <v>59.971905239179954</v>
      </c>
      <c r="M137" s="7"/>
    </row>
    <row r="138" spans="1:13" ht="62.4" x14ac:dyDescent="0.3">
      <c r="A138" s="114" t="s">
        <v>145</v>
      </c>
      <c r="B138" s="24" t="s">
        <v>19</v>
      </c>
      <c r="C138" s="25" t="s">
        <v>410</v>
      </c>
      <c r="D138" s="26">
        <f t="shared" si="20"/>
        <v>1097500</v>
      </c>
      <c r="E138" s="26"/>
      <c r="F138" s="26">
        <v>1097500</v>
      </c>
      <c r="G138" s="20">
        <f t="shared" si="18"/>
        <v>658191.66</v>
      </c>
      <c r="H138" s="26">
        <v>0</v>
      </c>
      <c r="I138" s="26">
        <v>658191.66</v>
      </c>
      <c r="J138" s="20">
        <f t="shared" si="32"/>
        <v>59.971905239179954</v>
      </c>
      <c r="K138" s="20" t="e">
        <f t="shared" si="32"/>
        <v>#DIV/0!</v>
      </c>
      <c r="L138" s="20">
        <f t="shared" si="32"/>
        <v>59.971905239179954</v>
      </c>
      <c r="M138" s="7"/>
    </row>
    <row r="139" spans="1:13" ht="62.4" x14ac:dyDescent="0.3">
      <c r="A139" s="114" t="s">
        <v>146</v>
      </c>
      <c r="B139" s="24" t="s">
        <v>19</v>
      </c>
      <c r="C139" s="25" t="s">
        <v>411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2.4" x14ac:dyDescent="0.3">
      <c r="A140" s="114" t="s">
        <v>147</v>
      </c>
      <c r="B140" s="24" t="s">
        <v>19</v>
      </c>
      <c r="C140" s="25" t="s">
        <v>412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6.8" x14ac:dyDescent="0.3">
      <c r="A141" s="114" t="s">
        <v>148</v>
      </c>
      <c r="B141" s="24" t="s">
        <v>19</v>
      </c>
      <c r="C141" s="25" t="s">
        <v>413</v>
      </c>
      <c r="D141" s="26">
        <f t="shared" si="20"/>
        <v>59391100</v>
      </c>
      <c r="E141" s="26">
        <f>E142+E143</f>
        <v>59265200</v>
      </c>
      <c r="F141" s="26">
        <f>F142+F143</f>
        <v>125900</v>
      </c>
      <c r="G141" s="20">
        <f t="shared" si="18"/>
        <v>34703439.130000003</v>
      </c>
      <c r="H141" s="26">
        <f>H142+H143</f>
        <v>34703439.130000003</v>
      </c>
      <c r="I141" s="26"/>
      <c r="J141" s="20">
        <f t="shared" si="32"/>
        <v>58.432053169582652</v>
      </c>
      <c r="K141" s="20">
        <f t="shared" si="32"/>
        <v>58.556183274501741</v>
      </c>
      <c r="L141" s="20">
        <f t="shared" si="32"/>
        <v>0</v>
      </c>
      <c r="M141" s="7"/>
    </row>
    <row r="142" spans="1:13" ht="62.4" x14ac:dyDescent="0.3">
      <c r="A142" s="114" t="s">
        <v>149</v>
      </c>
      <c r="B142" s="24" t="s">
        <v>19</v>
      </c>
      <c r="C142" s="25" t="s">
        <v>414</v>
      </c>
      <c r="D142" s="26">
        <f t="shared" si="20"/>
        <v>59265200</v>
      </c>
      <c r="E142" s="26">
        <v>59265200</v>
      </c>
      <c r="F142" s="26"/>
      <c r="G142" s="20">
        <f t="shared" si="18"/>
        <v>34703439.130000003</v>
      </c>
      <c r="H142" s="26">
        <v>34703439.130000003</v>
      </c>
      <c r="I142" s="26"/>
      <c r="J142" s="20">
        <f t="shared" si="32"/>
        <v>58.556183274501741</v>
      </c>
      <c r="K142" s="20">
        <f t="shared" si="32"/>
        <v>58.556183274501741</v>
      </c>
      <c r="L142" s="20" t="e">
        <f t="shared" si="32"/>
        <v>#DIV/0!</v>
      </c>
      <c r="M142" s="7"/>
    </row>
    <row r="143" spans="1:13" ht="62.4" x14ac:dyDescent="0.3">
      <c r="A143" s="114" t="s">
        <v>150</v>
      </c>
      <c r="B143" s="24" t="s">
        <v>19</v>
      </c>
      <c r="C143" s="25" t="s">
        <v>417</v>
      </c>
      <c r="D143" s="26">
        <f t="shared" si="20"/>
        <v>125900</v>
      </c>
      <c r="E143" s="26"/>
      <c r="F143" s="26">
        <v>125900</v>
      </c>
      <c r="G143" s="20">
        <f t="shared" si="18"/>
        <v>92850</v>
      </c>
      <c r="H143" s="26"/>
      <c r="I143" s="26">
        <v>92850</v>
      </c>
      <c r="J143" s="20">
        <f t="shared" si="32"/>
        <v>73.74900714853058</v>
      </c>
      <c r="K143" s="20" t="e">
        <f t="shared" si="32"/>
        <v>#DIV/0!</v>
      </c>
      <c r="L143" s="20">
        <f t="shared" si="32"/>
        <v>73.74900714853058</v>
      </c>
      <c r="M143" s="7"/>
    </row>
    <row r="144" spans="1:13" ht="46.8" x14ac:dyDescent="0.3">
      <c r="A144" s="114" t="s">
        <v>151</v>
      </c>
      <c r="B144" s="24" t="s">
        <v>19</v>
      </c>
      <c r="C144" s="25" t="s">
        <v>415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2.4" x14ac:dyDescent="0.3">
      <c r="A145" s="114" t="s">
        <v>152</v>
      </c>
      <c r="B145" s="24" t="s">
        <v>19</v>
      </c>
      <c r="C145" s="25" t="s">
        <v>416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2" x14ac:dyDescent="0.3">
      <c r="A146" s="114" t="s">
        <v>343</v>
      </c>
      <c r="B146" s="24" t="s">
        <v>19</v>
      </c>
      <c r="C146" s="25" t="s">
        <v>418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6" x14ac:dyDescent="0.3">
      <c r="A147" s="114" t="s">
        <v>153</v>
      </c>
      <c r="B147" s="24" t="s">
        <v>19</v>
      </c>
      <c r="C147" s="25" t="s">
        <v>419</v>
      </c>
      <c r="D147" s="26">
        <f t="shared" si="20"/>
        <v>202714800</v>
      </c>
      <c r="E147" s="26">
        <f>E148</f>
        <v>202714800</v>
      </c>
      <c r="F147" s="26"/>
      <c r="G147" s="20">
        <f t="shared" si="18"/>
        <v>115339550</v>
      </c>
      <c r="H147" s="26">
        <f>H148</f>
        <v>115339550</v>
      </c>
      <c r="I147" s="26"/>
      <c r="J147" s="20">
        <f t="shared" ref="J147:L150" si="34">G147/D147*100</f>
        <v>56.897449026908745</v>
      </c>
      <c r="K147" s="20">
        <f t="shared" si="34"/>
        <v>56.897449026908745</v>
      </c>
      <c r="L147" s="20" t="e">
        <f t="shared" si="34"/>
        <v>#DIV/0!</v>
      </c>
      <c r="M147" s="7"/>
    </row>
    <row r="148" spans="1:13" ht="31.2" x14ac:dyDescent="0.3">
      <c r="A148" s="114" t="s">
        <v>154</v>
      </c>
      <c r="B148" s="24" t="s">
        <v>19</v>
      </c>
      <c r="C148" s="25" t="s">
        <v>420</v>
      </c>
      <c r="D148" s="26">
        <f t="shared" si="20"/>
        <v>202714800</v>
      </c>
      <c r="E148" s="26">
        <v>202714800</v>
      </c>
      <c r="F148" s="26"/>
      <c r="G148" s="20">
        <f t="shared" si="18"/>
        <v>115339550</v>
      </c>
      <c r="H148" s="26">
        <v>115339550</v>
      </c>
      <c r="I148" s="26"/>
      <c r="J148" s="20">
        <f t="shared" si="34"/>
        <v>56.897449026908745</v>
      </c>
      <c r="K148" s="20">
        <f t="shared" si="34"/>
        <v>56.897449026908745</v>
      </c>
      <c r="L148" s="20" t="e">
        <f t="shared" si="34"/>
        <v>#DIV/0!</v>
      </c>
      <c r="M148" s="7"/>
    </row>
    <row r="149" spans="1:13" ht="15.6" x14ac:dyDescent="0.3">
      <c r="A149" s="114" t="s">
        <v>155</v>
      </c>
      <c r="B149" s="24" t="s">
        <v>19</v>
      </c>
      <c r="C149" s="25" t="s">
        <v>421</v>
      </c>
      <c r="D149" s="26">
        <f>D153+D152</f>
        <v>6963700</v>
      </c>
      <c r="E149" s="26">
        <f>E150+E153+E152</f>
        <v>9132567.0800000001</v>
      </c>
      <c r="F149" s="26">
        <f>F150+F153</f>
        <v>0</v>
      </c>
      <c r="G149" s="20">
        <f>G152+G153</f>
        <v>4237707.92</v>
      </c>
      <c r="H149" s="26">
        <f>H150+H153+H152</f>
        <v>5320037.9000000004</v>
      </c>
      <c r="I149" s="26">
        <f>I153+I152</f>
        <v>0</v>
      </c>
      <c r="J149" s="20">
        <f t="shared" si="34"/>
        <v>60.854257363183365</v>
      </c>
      <c r="K149" s="20">
        <f t="shared" si="34"/>
        <v>58.253477400135345</v>
      </c>
      <c r="L149" s="20" t="e">
        <f t="shared" si="34"/>
        <v>#DIV/0!</v>
      </c>
      <c r="M149" s="7"/>
    </row>
    <row r="150" spans="1:13" ht="93.6" x14ac:dyDescent="0.3">
      <c r="A150" s="114" t="s">
        <v>156</v>
      </c>
      <c r="B150" s="24" t="s">
        <v>19</v>
      </c>
      <c r="C150" s="25" t="s">
        <v>422</v>
      </c>
      <c r="D150" s="26"/>
      <c r="E150" s="26">
        <f>E151</f>
        <v>2168867.08</v>
      </c>
      <c r="F150" s="26">
        <f>F151</f>
        <v>0</v>
      </c>
      <c r="G150" s="20"/>
      <c r="H150" s="26">
        <f>H151</f>
        <v>1082329.98</v>
      </c>
      <c r="I150" s="26">
        <f>I151</f>
        <v>0</v>
      </c>
      <c r="J150" s="20" t="e">
        <f t="shared" si="34"/>
        <v>#DIV/0!</v>
      </c>
      <c r="K150" s="20">
        <f t="shared" si="34"/>
        <v>49.903011114908892</v>
      </c>
      <c r="L150" s="20" t="e">
        <f t="shared" si="34"/>
        <v>#DIV/0!</v>
      </c>
      <c r="M150" s="7"/>
    </row>
    <row r="151" spans="1:13" ht="109.2" x14ac:dyDescent="0.3">
      <c r="A151" s="114" t="s">
        <v>157</v>
      </c>
      <c r="B151" s="24" t="s">
        <v>19</v>
      </c>
      <c r="C151" s="25" t="s">
        <v>423</v>
      </c>
      <c r="D151" s="26"/>
      <c r="E151" s="26">
        <v>2168867.08</v>
      </c>
      <c r="F151" s="26"/>
      <c r="G151" s="20"/>
      <c r="H151" s="26">
        <v>1082329.98</v>
      </c>
      <c r="I151" s="26"/>
      <c r="J151" s="26" t="e">
        <f t="shared" ref="J151:J157" si="35">G151/D151*100</f>
        <v>#DIV/0!</v>
      </c>
      <c r="K151" s="26">
        <f t="shared" ref="K151:K157" si="36">H151/E151*100</f>
        <v>49.903011114908892</v>
      </c>
      <c r="L151" s="26" t="e">
        <f t="shared" ref="L151:L157" si="37">I151/F151*100</f>
        <v>#DIV/0!</v>
      </c>
      <c r="M151" s="7"/>
    </row>
    <row r="152" spans="1:13" ht="15.6" x14ac:dyDescent="0.3">
      <c r="A152" s="114" t="s">
        <v>436</v>
      </c>
      <c r="B152" s="24" t="s">
        <v>19</v>
      </c>
      <c r="C152" s="25" t="s">
        <v>435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6" x14ac:dyDescent="0.3">
      <c r="A153" s="114" t="s">
        <v>424</v>
      </c>
      <c r="B153" s="47" t="s">
        <v>19</v>
      </c>
      <c r="C153" s="48" t="s">
        <v>425</v>
      </c>
      <c r="D153" s="49">
        <f>E153+D156</f>
        <v>6963700</v>
      </c>
      <c r="E153" s="49">
        <f>E154+E155</f>
        <v>6963700</v>
      </c>
      <c r="F153" s="49">
        <f>F156</f>
        <v>0</v>
      </c>
      <c r="G153" s="53">
        <f>H153+G156</f>
        <v>4237707.92</v>
      </c>
      <c r="H153" s="49">
        <f>H154+H155</f>
        <v>4237707.92</v>
      </c>
      <c r="I153" s="49">
        <f>I156</f>
        <v>0</v>
      </c>
      <c r="J153" s="49">
        <f t="shared" si="35"/>
        <v>60.854257363183365</v>
      </c>
      <c r="K153" s="49">
        <f t="shared" si="36"/>
        <v>60.854257363183365</v>
      </c>
      <c r="L153" s="49" t="e">
        <f t="shared" si="37"/>
        <v>#DIV/0!</v>
      </c>
      <c r="M153" s="7"/>
    </row>
    <row r="154" spans="1:13" ht="31.2" x14ac:dyDescent="0.3">
      <c r="A154" s="114" t="s">
        <v>430</v>
      </c>
      <c r="B154" s="24" t="s">
        <v>19</v>
      </c>
      <c r="C154" s="25" t="s">
        <v>485</v>
      </c>
      <c r="D154" s="26">
        <f>E154</f>
        <v>6468300</v>
      </c>
      <c r="E154" s="26">
        <v>6468300</v>
      </c>
      <c r="F154" s="26"/>
      <c r="G154" s="20">
        <f t="shared" si="18"/>
        <v>4023610.21</v>
      </c>
      <c r="H154" s="26">
        <v>4023610.21</v>
      </c>
      <c r="I154" s="26"/>
      <c r="J154" s="26">
        <f t="shared" si="35"/>
        <v>62.205064854753175</v>
      </c>
      <c r="K154" s="26">
        <f t="shared" si="36"/>
        <v>62.205064854753175</v>
      </c>
      <c r="L154" s="26" t="e">
        <f t="shared" si="37"/>
        <v>#DIV/0!</v>
      </c>
      <c r="M154" s="7"/>
    </row>
    <row r="155" spans="1:13" ht="31.2" x14ac:dyDescent="0.3">
      <c r="A155" s="114" t="s">
        <v>430</v>
      </c>
      <c r="B155" s="24" t="s">
        <v>19</v>
      </c>
      <c r="C155" s="25" t="s">
        <v>482</v>
      </c>
      <c r="D155" s="26">
        <f>E155</f>
        <v>495400</v>
      </c>
      <c r="E155" s="26">
        <v>495400</v>
      </c>
      <c r="F155" s="26"/>
      <c r="G155" s="20">
        <f>H155</f>
        <v>214097.71</v>
      </c>
      <c r="H155" s="26">
        <v>214097.71</v>
      </c>
      <c r="I155" s="26"/>
      <c r="J155" s="26"/>
      <c r="K155" s="26">
        <f t="shared" si="36"/>
        <v>43.217139685102943</v>
      </c>
      <c r="L155" s="26"/>
      <c r="M155" s="7"/>
    </row>
    <row r="156" spans="1:13" ht="31.2" x14ac:dyDescent="0.3">
      <c r="A156" s="114" t="s">
        <v>431</v>
      </c>
      <c r="B156" s="24" t="s">
        <v>19</v>
      </c>
      <c r="C156" s="25" t="s">
        <v>429</v>
      </c>
      <c r="D156" s="26">
        <f>F156</f>
        <v>0</v>
      </c>
      <c r="E156" s="26"/>
      <c r="F156" s="26"/>
      <c r="G156" s="20">
        <f>I156</f>
        <v>0</v>
      </c>
      <c r="H156" s="26"/>
      <c r="I156" s="26"/>
      <c r="J156" s="26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15.6" x14ac:dyDescent="0.3">
      <c r="A157" s="114" t="s">
        <v>455</v>
      </c>
      <c r="B157" s="24" t="s">
        <v>19</v>
      </c>
      <c r="C157" s="25" t="s">
        <v>342</v>
      </c>
      <c r="D157" s="26">
        <f t="shared" si="20"/>
        <v>0</v>
      </c>
      <c r="E157" s="26"/>
      <c r="F157" s="26"/>
      <c r="G157" s="20">
        <f t="shared" si="18"/>
        <v>0</v>
      </c>
      <c r="H157" s="26"/>
      <c r="I157" s="26"/>
      <c r="J157" s="20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78" x14ac:dyDescent="0.3">
      <c r="A158" s="111" t="s">
        <v>159</v>
      </c>
      <c r="B158" s="24" t="s">
        <v>19</v>
      </c>
      <c r="C158" s="25" t="s">
        <v>158</v>
      </c>
      <c r="D158" s="26">
        <f t="shared" si="20"/>
        <v>-11918048.210000001</v>
      </c>
      <c r="E158" s="26">
        <f>E159+E160</f>
        <v>-11918048.210000001</v>
      </c>
      <c r="F158" s="26">
        <f>F159+F160</f>
        <v>0</v>
      </c>
      <c r="G158" s="53">
        <f t="shared" si="18"/>
        <v>-11918048.210000001</v>
      </c>
      <c r="H158" s="26">
        <f>H159+H160</f>
        <v>-11918048.210000001</v>
      </c>
      <c r="I158" s="26">
        <f>I159+I160</f>
        <v>0</v>
      </c>
      <c r="J158" s="20">
        <f t="shared" ref="J158:L159" si="38">G158/D158*100</f>
        <v>100</v>
      </c>
      <c r="K158" s="20">
        <f t="shared" si="38"/>
        <v>100</v>
      </c>
      <c r="L158" s="20" t="e">
        <f t="shared" si="38"/>
        <v>#DIV/0!</v>
      </c>
      <c r="M158" s="7"/>
    </row>
    <row r="159" spans="1:13" ht="78" x14ac:dyDescent="0.3">
      <c r="A159" s="114" t="s">
        <v>159</v>
      </c>
      <c r="B159" s="24" t="s">
        <v>19</v>
      </c>
      <c r="C159" s="25" t="s">
        <v>426</v>
      </c>
      <c r="D159" s="26">
        <f t="shared" si="20"/>
        <v>-11918048.210000001</v>
      </c>
      <c r="E159" s="26">
        <v>-11918048.210000001</v>
      </c>
      <c r="F159" s="26"/>
      <c r="G159" s="20">
        <f t="shared" si="18"/>
        <v>-11918048.210000001</v>
      </c>
      <c r="H159" s="26">
        <v>-11918048.210000001</v>
      </c>
      <c r="I159" s="26"/>
      <c r="J159" s="20">
        <f t="shared" si="38"/>
        <v>100</v>
      </c>
      <c r="K159" s="20">
        <f t="shared" si="38"/>
        <v>100</v>
      </c>
      <c r="L159" s="20" t="e">
        <f t="shared" si="38"/>
        <v>#DIV/0!</v>
      </c>
      <c r="M159" s="7"/>
    </row>
    <row r="160" spans="1:13" ht="63" thickBot="1" x14ac:dyDescent="0.35">
      <c r="A160" s="114" t="s">
        <v>160</v>
      </c>
      <c r="B160" s="24" t="s">
        <v>19</v>
      </c>
      <c r="C160" s="25" t="s">
        <v>427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6"/>
      <c r="K160" s="26"/>
      <c r="L160" s="26"/>
      <c r="M160" s="7"/>
    </row>
    <row r="161" spans="1:13" x14ac:dyDescent="0.3">
      <c r="A161" s="8"/>
      <c r="B161" s="11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3" t="s">
        <v>161</v>
      </c>
    </row>
    <row r="162" spans="1:13" x14ac:dyDescent="0.3">
      <c r="A162" s="8"/>
      <c r="B162" s="8"/>
      <c r="C162" s="8"/>
      <c r="D162" s="13"/>
      <c r="E162" s="13"/>
      <c r="F162" s="13"/>
      <c r="G162" s="13"/>
      <c r="H162" s="13"/>
      <c r="I162" s="13"/>
      <c r="J162" s="13"/>
      <c r="K162" s="13"/>
      <c r="L162" s="13"/>
      <c r="M162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H51" sqref="H51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704873751.21000004</v>
      </c>
      <c r="E7" s="49">
        <f t="shared" si="0"/>
        <v>627378521.46000004</v>
      </c>
      <c r="F7" s="49">
        <f t="shared" si="0"/>
        <v>144713096.83000001</v>
      </c>
      <c r="G7" s="49">
        <f t="shared" si="0"/>
        <v>421134874.35999995</v>
      </c>
      <c r="H7" s="49">
        <f t="shared" si="0"/>
        <v>402100921.91999996</v>
      </c>
      <c r="I7" s="49">
        <f t="shared" si="0"/>
        <v>53883582.420000009</v>
      </c>
      <c r="J7" s="49">
        <f>G7/D7*100</f>
        <v>59.746142289604578</v>
      </c>
      <c r="K7" s="49">
        <f>H7/E7*100</f>
        <v>64.092235893612255</v>
      </c>
      <c r="L7" s="49">
        <f>I7/F7*100</f>
        <v>37.23476561578881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189629202.30000001</v>
      </c>
      <c r="E9" s="49">
        <f t="shared" si="1"/>
        <v>143884598.30000001</v>
      </c>
      <c r="F9" s="49">
        <f t="shared" si="1"/>
        <v>45744604</v>
      </c>
      <c r="G9" s="49">
        <f t="shared" si="1"/>
        <v>132139239.42000002</v>
      </c>
      <c r="H9" s="49">
        <f t="shared" si="1"/>
        <v>102093449.72999999</v>
      </c>
      <c r="I9" s="49">
        <f t="shared" si="1"/>
        <v>30045789.690000001</v>
      </c>
      <c r="J9" s="49">
        <f t="shared" ref="J9:L13" si="2">G9/D9*100</f>
        <v>69.682959068166696</v>
      </c>
      <c r="K9" s="49">
        <f t="shared" si="2"/>
        <v>70.955092439522062</v>
      </c>
      <c r="L9" s="49">
        <f t="shared" si="2"/>
        <v>65.681604086025104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8652700</v>
      </c>
      <c r="E10" s="59">
        <v>3156700</v>
      </c>
      <c r="F10" s="59">
        <v>5496000</v>
      </c>
      <c r="G10" s="59">
        <f>H10+I10</f>
        <v>5858504</v>
      </c>
      <c r="H10" s="59">
        <v>2068294.54</v>
      </c>
      <c r="I10" s="59">
        <v>3790209.46</v>
      </c>
      <c r="J10" s="26">
        <f t="shared" si="2"/>
        <v>67.707235891686992</v>
      </c>
      <c r="K10" s="26">
        <f t="shared" si="2"/>
        <v>65.520782462698392</v>
      </c>
      <c r="L10" s="26">
        <f t="shared" si="2"/>
        <v>68.963054221251824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122885</v>
      </c>
      <c r="E11" s="59">
        <v>96885</v>
      </c>
      <c r="F11" s="59">
        <v>26000</v>
      </c>
      <c r="G11" s="59">
        <f t="shared" ref="G11:G17" si="4">H11+I11</f>
        <v>54025</v>
      </c>
      <c r="H11" s="59">
        <v>54025</v>
      </c>
      <c r="I11" s="59"/>
      <c r="J11" s="26">
        <f t="shared" si="2"/>
        <v>43.963868657688081</v>
      </c>
      <c r="K11" s="26">
        <f t="shared" si="2"/>
        <v>55.761985859524174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71801995.960000008</v>
      </c>
      <c r="E12" s="59">
        <v>31874441.960000001</v>
      </c>
      <c r="F12" s="59">
        <v>39927554</v>
      </c>
      <c r="G12" s="59">
        <f>H12+I12</f>
        <v>49380348.280000001</v>
      </c>
      <c r="H12" s="59">
        <v>23361718.050000001</v>
      </c>
      <c r="I12" s="59">
        <v>26018630.23</v>
      </c>
      <c r="J12" s="26">
        <f t="shared" si="2"/>
        <v>68.772946517404847</v>
      </c>
      <c r="K12" s="26">
        <f t="shared" si="2"/>
        <v>73.29294762028205</v>
      </c>
      <c r="L12" s="26">
        <f t="shared" si="2"/>
        <v>65.164598437460015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3996</v>
      </c>
      <c r="H13" s="59">
        <v>3996</v>
      </c>
      <c r="I13" s="59">
        <v>0</v>
      </c>
      <c r="J13" s="26"/>
      <c r="K13" s="26">
        <f t="shared" si="2"/>
        <v>68.896551724137936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16018973.710000001</v>
      </c>
      <c r="H14" s="59">
        <v>16018973.710000001</v>
      </c>
      <c r="I14" s="59">
        <v>0</v>
      </c>
      <c r="J14" s="26">
        <f>G14/D14*100</f>
        <v>63.314252243778334</v>
      </c>
      <c r="K14" s="26">
        <f>H14/E14*100</f>
        <v>63.314252243778334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1626250</v>
      </c>
      <c r="H15" s="59">
        <v>1389300</v>
      </c>
      <c r="I15" s="59">
        <v>236950</v>
      </c>
      <c r="J15" s="26"/>
      <c r="K15" s="26">
        <f>H15/E15*100</f>
        <v>100</v>
      </c>
      <c r="L15" s="26">
        <f>I15/F15*100</f>
        <v>100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82012832.340000004</v>
      </c>
      <c r="E17" s="59">
        <v>82010732.340000004</v>
      </c>
      <c r="F17" s="59">
        <v>2100</v>
      </c>
      <c r="G17" s="59">
        <f t="shared" si="4"/>
        <v>59197142.43</v>
      </c>
      <c r="H17" s="59">
        <v>59197142.43</v>
      </c>
      <c r="I17" s="59"/>
      <c r="J17" s="26">
        <f t="shared" ref="J17:J61" si="5">G17/D17*100</f>
        <v>72.180341467280186</v>
      </c>
      <c r="K17" s="26">
        <f t="shared" ref="K17:K61" si="6">H17/E17*100</f>
        <v>72.182189746313384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658191.66</v>
      </c>
      <c r="H18" s="49">
        <f t="shared" si="8"/>
        <v>0</v>
      </c>
      <c r="I18" s="49">
        <f t="shared" si="8"/>
        <v>658191.66</v>
      </c>
      <c r="J18" s="49">
        <f t="shared" si="5"/>
        <v>59.971905239179954</v>
      </c>
      <c r="K18" s="49" t="e">
        <f t="shared" si="6"/>
        <v>#DIV/0!</v>
      </c>
      <c r="L18" s="49">
        <f t="shared" si="7"/>
        <v>59.971905239179954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658191.66</v>
      </c>
      <c r="H19" s="59"/>
      <c r="I19" s="59">
        <v>658191.66</v>
      </c>
      <c r="J19" s="26">
        <f t="shared" si="5"/>
        <v>59.971905239179954</v>
      </c>
      <c r="K19" s="26" t="e">
        <f t="shared" si="6"/>
        <v>#DIV/0!</v>
      </c>
      <c r="L19" s="26">
        <f t="shared" si="7"/>
        <v>59.971905239179954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11607200</v>
      </c>
      <c r="E20" s="49">
        <f t="shared" si="9"/>
        <v>10759400</v>
      </c>
      <c r="F20" s="49">
        <f t="shared" si="9"/>
        <v>847800</v>
      </c>
      <c r="G20" s="49">
        <f t="shared" si="9"/>
        <v>7052795.3899999997</v>
      </c>
      <c r="H20" s="49">
        <f t="shared" si="9"/>
        <v>6578311.0999999996</v>
      </c>
      <c r="I20" s="49">
        <f t="shared" si="9"/>
        <v>474484.29</v>
      </c>
      <c r="J20" s="49">
        <f t="shared" si="5"/>
        <v>60.762245761251634</v>
      </c>
      <c r="K20" s="49">
        <f t="shared" si="6"/>
        <v>61.140129561127942</v>
      </c>
      <c r="L20" s="49">
        <f t="shared" si="7"/>
        <v>55.966535739561216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10986200</v>
      </c>
      <c r="E22" s="59">
        <v>10584400</v>
      </c>
      <c r="F22" s="59">
        <v>401800</v>
      </c>
      <c r="G22" s="59">
        <f>H22+I22</f>
        <v>6681256.0999999996</v>
      </c>
      <c r="H22" s="59">
        <v>6546811.0999999996</v>
      </c>
      <c r="I22" s="59">
        <v>134445</v>
      </c>
      <c r="J22" s="26">
        <f t="shared" si="5"/>
        <v>60.814986983670416</v>
      </c>
      <c r="K22" s="26">
        <f t="shared" si="6"/>
        <v>61.853398397641811</v>
      </c>
      <c r="L22" s="26">
        <f t="shared" si="7"/>
        <v>33.460676953708315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446000</v>
      </c>
      <c r="E23" s="59"/>
      <c r="F23" s="59">
        <v>446000</v>
      </c>
      <c r="G23" s="59">
        <f>H23+I23</f>
        <v>340039.29</v>
      </c>
      <c r="H23" s="59">
        <v>0</v>
      </c>
      <c r="I23" s="59">
        <v>340039.29</v>
      </c>
      <c r="J23" s="26">
        <f t="shared" si="5"/>
        <v>76.24199327354259</v>
      </c>
      <c r="K23" s="26" t="e">
        <f t="shared" si="6"/>
        <v>#DIV/0!</v>
      </c>
      <c r="L23" s="26">
        <f t="shared" si="7"/>
        <v>76.24199327354259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175000</v>
      </c>
      <c r="E24" s="59">
        <v>175000</v>
      </c>
      <c r="F24" s="59"/>
      <c r="G24" s="59">
        <f>H24+I24</f>
        <v>31500</v>
      </c>
      <c r="H24" s="59">
        <v>31500</v>
      </c>
      <c r="I24" s="59"/>
      <c r="J24" s="26">
        <f t="shared" si="5"/>
        <v>18</v>
      </c>
      <c r="K24" s="26">
        <f t="shared" si="6"/>
        <v>18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24276360.129999999</v>
      </c>
      <c r="E25" s="49">
        <f t="shared" ref="E25:I25" si="10">E26+E27+E28+E29+E30</f>
        <v>475527.06</v>
      </c>
      <c r="F25" s="49">
        <f t="shared" si="10"/>
        <v>23800833.07</v>
      </c>
      <c r="G25" s="49">
        <f t="shared" si="10"/>
        <v>2052680.85</v>
      </c>
      <c r="H25" s="49">
        <f t="shared" si="10"/>
        <v>182750</v>
      </c>
      <c r="I25" s="49">
        <f t="shared" si="10"/>
        <v>1869930.85</v>
      </c>
      <c r="J25" s="49">
        <f t="shared" si="5"/>
        <v>8.455472068332675</v>
      </c>
      <c r="K25" s="49">
        <f t="shared" si="6"/>
        <v>38.431041127291472</v>
      </c>
      <c r="L25" s="49">
        <f t="shared" si="7"/>
        <v>7.8565773076110235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123800</v>
      </c>
      <c r="E26" s="59"/>
      <c r="F26" s="59">
        <v>123800</v>
      </c>
      <c r="G26" s="59">
        <f>H26+I26</f>
        <v>92850</v>
      </c>
      <c r="H26" s="59"/>
      <c r="I26" s="59">
        <v>92850</v>
      </c>
      <c r="J26" s="26">
        <f t="shared" si="5"/>
        <v>75</v>
      </c>
      <c r="K26" s="26" t="e">
        <f t="shared" si="6"/>
        <v>#DIV/0!</v>
      </c>
      <c r="L26" s="26">
        <f t="shared" si="7"/>
        <v>75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21646010.129999999</v>
      </c>
      <c r="E29" s="59">
        <v>123977.06</v>
      </c>
      <c r="F29" s="59">
        <v>21522033.07</v>
      </c>
      <c r="G29" s="59">
        <f>H29+I29</f>
        <v>1351114.85</v>
      </c>
      <c r="H29" s="59">
        <v>0</v>
      </c>
      <c r="I29" s="59">
        <v>1351114.85</v>
      </c>
      <c r="J29" s="26">
        <f t="shared" si="5"/>
        <v>6.2418655534464547</v>
      </c>
      <c r="K29" s="26">
        <f t="shared" si="6"/>
        <v>0</v>
      </c>
      <c r="L29" s="26">
        <f t="shared" si="7"/>
        <v>6.277821642618636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2506550</v>
      </c>
      <c r="E30" s="59">
        <v>351550</v>
      </c>
      <c r="F30" s="59">
        <v>2155000</v>
      </c>
      <c r="G30" s="59">
        <f>H30+I30</f>
        <v>608716</v>
      </c>
      <c r="H30" s="59">
        <v>182750</v>
      </c>
      <c r="I30" s="59">
        <v>425966</v>
      </c>
      <c r="J30" s="26">
        <f t="shared" si="5"/>
        <v>24.285013265245059</v>
      </c>
      <c r="K30" s="26">
        <f t="shared" si="6"/>
        <v>51.984070544730479</v>
      </c>
      <c r="L30" s="26">
        <f t="shared" si="7"/>
        <v>19.766403712296984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69213510.370000005</v>
      </c>
      <c r="E31" s="49">
        <f>E32+E33+E34+E35</f>
        <v>309793.69</v>
      </c>
      <c r="F31" s="49">
        <f t="shared" ref="F31:I31" si="13">F32+F33+F34</f>
        <v>68903716.680000007</v>
      </c>
      <c r="G31" s="49">
        <f>G32+G33+G34+G35</f>
        <v>18552045.890000001</v>
      </c>
      <c r="H31" s="49">
        <f>H32+H33+H34+H35</f>
        <v>145970.09</v>
      </c>
      <c r="I31" s="49">
        <f t="shared" si="13"/>
        <v>18406075.800000001</v>
      </c>
      <c r="J31" s="49">
        <f t="shared" si="5"/>
        <v>26.804081733212055</v>
      </c>
      <c r="K31" s="49">
        <f t="shared" si="6"/>
        <v>47.118483917474236</v>
      </c>
      <c r="L31" s="49">
        <f t="shared" si="7"/>
        <v>26.712747420405186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49236040</v>
      </c>
      <c r="E32" s="59">
        <v>0</v>
      </c>
      <c r="F32" s="59">
        <v>49236040</v>
      </c>
      <c r="G32" s="59">
        <f>H32+I32</f>
        <v>11204899.77</v>
      </c>
      <c r="H32" s="59">
        <v>0</v>
      </c>
      <c r="I32" s="59">
        <v>11204899.77</v>
      </c>
      <c r="J32" s="26">
        <f t="shared" si="5"/>
        <v>22.757516181236344</v>
      </c>
      <c r="K32" s="26" t="e">
        <f t="shared" si="6"/>
        <v>#DIV/0!</v>
      </c>
      <c r="L32" s="26">
        <f t="shared" si="7"/>
        <v>22.757516181236344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6887106.0899999999</v>
      </c>
      <c r="E33" s="59"/>
      <c r="F33" s="59">
        <v>6887106.0899999999</v>
      </c>
      <c r="G33" s="59">
        <f>H33+I33</f>
        <v>2138420.8199999998</v>
      </c>
      <c r="H33" s="59"/>
      <c r="I33" s="59">
        <v>2138420.8199999998</v>
      </c>
      <c r="J33" s="26">
        <f t="shared" si="5"/>
        <v>31.049627986781893</v>
      </c>
      <c r="K33" s="26" t="e">
        <f t="shared" si="6"/>
        <v>#DIV/0!</v>
      </c>
      <c r="L33" s="26">
        <f t="shared" si="7"/>
        <v>31.049627986781893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12780570.59</v>
      </c>
      <c r="E34" s="59">
        <v>0</v>
      </c>
      <c r="F34" s="59">
        <v>12780570.59</v>
      </c>
      <c r="G34" s="59">
        <f>H34+I34</f>
        <v>5062755.21</v>
      </c>
      <c r="H34" s="59">
        <v>0</v>
      </c>
      <c r="I34" s="59">
        <v>5062755.21</v>
      </c>
      <c r="J34" s="26">
        <f t="shared" si="5"/>
        <v>39.612904403198478</v>
      </c>
      <c r="K34" s="26" t="e">
        <f t="shared" si="6"/>
        <v>#DIV/0!</v>
      </c>
      <c r="L34" s="26">
        <f t="shared" si="7"/>
        <v>39.612904403198478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309793.69</v>
      </c>
      <c r="E35" s="59">
        <v>309793.69</v>
      </c>
      <c r="F35" s="59">
        <v>0</v>
      </c>
      <c r="G35" s="59">
        <f t="shared" ref="G35" si="15">H35+I35</f>
        <v>145970.09</v>
      </c>
      <c r="H35" s="59">
        <v>145970.09</v>
      </c>
      <c r="I35" s="59">
        <v>0</v>
      </c>
      <c r="J35" s="26">
        <f t="shared" si="5"/>
        <v>47.118483917474236</v>
      </c>
      <c r="K35" s="26">
        <f t="shared" si="6"/>
        <v>47.118483917474236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867900</v>
      </c>
      <c r="E36" s="49">
        <f>E37</f>
        <v>867900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867900</v>
      </c>
      <c r="E37" s="59">
        <v>867900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353392521.49000001</v>
      </c>
      <c r="E38" s="49">
        <f>E39+E40+E42+E43+E41</f>
        <v>353392521.49000001</v>
      </c>
      <c r="F38" s="49">
        <v>0</v>
      </c>
      <c r="G38" s="49">
        <f>G39+G40+G42+G43+G41</f>
        <v>220153816.83999997</v>
      </c>
      <c r="H38" s="49">
        <f>H39+H40+H42+H43+H41</f>
        <v>220153816.83999997</v>
      </c>
      <c r="I38" s="49">
        <v>0</v>
      </c>
      <c r="J38" s="49">
        <f t="shared" si="5"/>
        <v>62.297248371802262</v>
      </c>
      <c r="K38" s="49">
        <f t="shared" si="6"/>
        <v>62.297248371802262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104895854.34</v>
      </c>
      <c r="E39" s="59">
        <v>104895854.34</v>
      </c>
      <c r="F39" s="59">
        <v>0</v>
      </c>
      <c r="G39" s="59">
        <f>H39+I39</f>
        <v>55971011.109999999</v>
      </c>
      <c r="H39" s="59">
        <v>55971011.109999999</v>
      </c>
      <c r="I39" s="59">
        <v>0</v>
      </c>
      <c r="J39" s="26">
        <f t="shared" si="5"/>
        <v>53.358649359564382</v>
      </c>
      <c r="K39" s="26">
        <f t="shared" si="6"/>
        <v>53.358649359564382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180552122.02000001</v>
      </c>
      <c r="E40" s="59">
        <v>180552122.02000001</v>
      </c>
      <c r="F40" s="59">
        <v>0</v>
      </c>
      <c r="G40" s="59">
        <f t="shared" ref="G40:G43" si="17">H40+I40</f>
        <v>111754148.14</v>
      </c>
      <c r="H40" s="59">
        <v>111754148.14</v>
      </c>
      <c r="I40" s="59">
        <v>0</v>
      </c>
      <c r="J40" s="26">
        <f t="shared" si="5"/>
        <v>61.89578216511952</v>
      </c>
      <c r="K40" s="26">
        <f t="shared" si="6"/>
        <v>61.89578216511952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44273402.149999999</v>
      </c>
      <c r="E41" s="59">
        <v>44273402.149999999</v>
      </c>
      <c r="F41" s="59">
        <v>0</v>
      </c>
      <c r="G41" s="59">
        <f t="shared" si="17"/>
        <v>33313509.039999999</v>
      </c>
      <c r="H41" s="59">
        <v>33313509.039999999</v>
      </c>
      <c r="I41" s="59">
        <v>0</v>
      </c>
      <c r="J41" s="26">
        <f t="shared" ref="J41" si="18">G41/D41*100</f>
        <v>75.244971974668999</v>
      </c>
      <c r="K41" s="26">
        <f t="shared" ref="K41" si="19">H41/E41*100</f>
        <v>75.244971974668999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764258.22</v>
      </c>
      <c r="E42" s="59">
        <v>764258.22</v>
      </c>
      <c r="F42" s="59">
        <v>0</v>
      </c>
      <c r="G42" s="59">
        <f t="shared" si="17"/>
        <v>560971.6</v>
      </c>
      <c r="H42" s="59">
        <v>560971.6</v>
      </c>
      <c r="I42" s="26">
        <v>0</v>
      </c>
      <c r="J42" s="26">
        <f t="shared" si="5"/>
        <v>73.400793778835634</v>
      </c>
      <c r="K42" s="26">
        <f t="shared" si="6"/>
        <v>73.400793778835634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22906884.760000002</v>
      </c>
      <c r="E43" s="59">
        <v>22906884.760000002</v>
      </c>
      <c r="F43" s="59">
        <v>0</v>
      </c>
      <c r="G43" s="59">
        <f t="shared" si="17"/>
        <v>18554176.949999999</v>
      </c>
      <c r="H43" s="59">
        <v>18554176.949999999</v>
      </c>
      <c r="I43" s="26">
        <v>0</v>
      </c>
      <c r="J43" s="26">
        <f t="shared" si="5"/>
        <v>80.998255085297771</v>
      </c>
      <c r="K43" s="26">
        <f t="shared" si="6"/>
        <v>80.998255085297771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46292638.350000001</v>
      </c>
      <c r="E44" s="49">
        <f t="shared" ref="E44:I44" si="20">E45+E46</f>
        <v>45635262.350000001</v>
      </c>
      <c r="F44" s="49">
        <f t="shared" si="20"/>
        <v>657376</v>
      </c>
      <c r="G44" s="49">
        <f>H44+I44</f>
        <v>33972568.859999999</v>
      </c>
      <c r="H44" s="49">
        <f t="shared" si="20"/>
        <v>33567062.659999996</v>
      </c>
      <c r="I44" s="49">
        <f t="shared" si="20"/>
        <v>405506.2</v>
      </c>
      <c r="J44" s="49">
        <f t="shared" si="5"/>
        <v>73.386547129042597</v>
      </c>
      <c r="K44" s="49">
        <f t="shared" si="6"/>
        <v>73.555099568743898</v>
      </c>
      <c r="L44" s="49">
        <f t="shared" si="7"/>
        <v>61.685580246312611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41044438.350000001</v>
      </c>
      <c r="E45" s="59">
        <v>40387062.350000001</v>
      </c>
      <c r="F45" s="59">
        <v>657376</v>
      </c>
      <c r="G45" s="59">
        <f>H45+I45</f>
        <v>30651010.239999998</v>
      </c>
      <c r="H45" s="59">
        <v>30245504.039999999</v>
      </c>
      <c r="I45" s="59">
        <v>405506.2</v>
      </c>
      <c r="J45" s="26">
        <f t="shared" si="5"/>
        <v>74.677621310415603</v>
      </c>
      <c r="K45" s="26">
        <f t="shared" si="6"/>
        <v>74.889091407263493</v>
      </c>
      <c r="L45" s="26">
        <f t="shared" si="7"/>
        <v>61.685580246312611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5248200</v>
      </c>
      <c r="E46" s="59">
        <v>5248200</v>
      </c>
      <c r="F46" s="59">
        <v>0</v>
      </c>
      <c r="G46" s="59">
        <f>H46+I46</f>
        <v>3321558.62</v>
      </c>
      <c r="H46" s="59">
        <v>3321558.62</v>
      </c>
      <c r="I46" s="59"/>
      <c r="J46" s="26">
        <f t="shared" si="5"/>
        <v>63.289482489234402</v>
      </c>
      <c r="K46" s="26">
        <f t="shared" si="6"/>
        <v>63.289482489234402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30000</v>
      </c>
      <c r="H47" s="60">
        <f t="shared" si="21"/>
        <v>30000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6732137.9700000007</v>
      </c>
      <c r="E49" s="49">
        <f t="shared" si="22"/>
        <v>6004137.9700000007</v>
      </c>
      <c r="F49" s="49">
        <f t="shared" si="22"/>
        <v>728000</v>
      </c>
      <c r="G49" s="49">
        <f t="shared" si="22"/>
        <v>5484419.9000000004</v>
      </c>
      <c r="H49" s="49">
        <f t="shared" si="22"/>
        <v>4996803.9000000004</v>
      </c>
      <c r="I49" s="49">
        <f t="shared" si="22"/>
        <v>487616</v>
      </c>
      <c r="J49" s="49">
        <f t="shared" si="5"/>
        <v>81.46624333072009</v>
      </c>
      <c r="K49" s="49">
        <f t="shared" si="6"/>
        <v>83.222669515037808</v>
      </c>
      <c r="L49" s="49">
        <f t="shared" si="7"/>
        <v>66.980219780219784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4091097.97</v>
      </c>
      <c r="E50" s="59">
        <v>3363097.97</v>
      </c>
      <c r="F50" s="59">
        <v>728000</v>
      </c>
      <c r="G50" s="59">
        <f>H50+I50</f>
        <v>3477089.3</v>
      </c>
      <c r="H50" s="59">
        <v>2989473.3</v>
      </c>
      <c r="I50" s="59">
        <v>487616</v>
      </c>
      <c r="J50" s="26">
        <f t="shared" si="5"/>
        <v>84.991592122639872</v>
      </c>
      <c r="K50" s="26">
        <f t="shared" si="6"/>
        <v>88.890461314750212</v>
      </c>
      <c r="L50" s="26">
        <f t="shared" si="7"/>
        <v>66.980219780219784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702000</v>
      </c>
      <c r="H52" s="59">
        <v>702000</v>
      </c>
      <c r="I52" s="59"/>
      <c r="J52" s="26">
        <f t="shared" si="5"/>
        <v>71.276271702710943</v>
      </c>
      <c r="K52" s="26">
        <f t="shared" si="6"/>
        <v>71.276271702710943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1656140</v>
      </c>
      <c r="E53" s="59">
        <v>1656140</v>
      </c>
      <c r="F53" s="59">
        <v>0</v>
      </c>
      <c r="G53" s="59">
        <f>H53+I53</f>
        <v>1305330.6000000001</v>
      </c>
      <c r="H53" s="59">
        <v>1305330.6000000001</v>
      </c>
      <c r="I53" s="59">
        <v>0</v>
      </c>
      <c r="J53" s="26">
        <f t="shared" si="5"/>
        <v>78.817648266450917</v>
      </c>
      <c r="K53" s="26">
        <f t="shared" si="6"/>
        <v>78.817648266450917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1724780.6</v>
      </c>
      <c r="E54" s="49">
        <f t="shared" si="25"/>
        <v>960380.6</v>
      </c>
      <c r="F54" s="49">
        <f t="shared" si="25"/>
        <v>764400</v>
      </c>
      <c r="G54" s="49">
        <f t="shared" si="25"/>
        <v>1039115.55</v>
      </c>
      <c r="H54" s="49">
        <f>H55+H56</f>
        <v>585457.6</v>
      </c>
      <c r="I54" s="49">
        <f t="shared" si="25"/>
        <v>453657.95</v>
      </c>
      <c r="J54" s="49">
        <f t="shared" si="5"/>
        <v>60.246245232582041</v>
      </c>
      <c r="K54" s="49">
        <f t="shared" si="6"/>
        <v>60.960998170933479</v>
      </c>
      <c r="L54" s="49">
        <f t="shared" si="7"/>
        <v>59.348240450026168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1041780.6</v>
      </c>
      <c r="E55" s="59">
        <v>960380.6</v>
      </c>
      <c r="F55" s="59">
        <v>81400</v>
      </c>
      <c r="G55" s="59">
        <f>H55+I55</f>
        <v>653272.6</v>
      </c>
      <c r="H55" s="59">
        <v>585457.6</v>
      </c>
      <c r="I55" s="59">
        <v>67815</v>
      </c>
      <c r="J55" s="26">
        <f t="shared" si="5"/>
        <v>62.70731092516025</v>
      </c>
      <c r="K55" s="26">
        <f t="shared" si="6"/>
        <v>60.960998170933479</v>
      </c>
      <c r="L55" s="26">
        <f t="shared" si="7"/>
        <v>83.310810810810807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385842.95</v>
      </c>
      <c r="H56" s="59">
        <v>0</v>
      </c>
      <c r="I56" s="59">
        <v>385842.95</v>
      </c>
      <c r="J56" s="26">
        <f t="shared" si="5"/>
        <v>56.492379209370426</v>
      </c>
      <c r="K56" s="26" t="e">
        <f t="shared" si="6"/>
        <v>#DIV/0!</v>
      </c>
      <c r="L56" s="26">
        <f t="shared" si="7"/>
        <v>56.492379209370426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65049000</v>
      </c>
      <c r="F59" s="49">
        <f>F61+F60</f>
        <v>2168867.08</v>
      </c>
      <c r="G59" s="49">
        <f t="shared" si="27"/>
        <v>0</v>
      </c>
      <c r="H59" s="49">
        <f>H61+H60</f>
        <v>33767300</v>
      </c>
      <c r="I59" s="49">
        <f>I61+I60</f>
        <v>1082329.98</v>
      </c>
      <c r="J59" s="49" t="e">
        <f t="shared" si="5"/>
        <v>#DIV/0!</v>
      </c>
      <c r="K59" s="49">
        <f t="shared" si="6"/>
        <v>51.910559731894423</v>
      </c>
      <c r="L59" s="49">
        <f t="shared" si="7"/>
        <v>49.903011114908892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65049000</v>
      </c>
      <c r="F60" s="49"/>
      <c r="G60" s="49"/>
      <c r="H60" s="26">
        <v>33767300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1082329.98</v>
      </c>
      <c r="J61" s="26" t="e">
        <f t="shared" si="5"/>
        <v>#DIV/0!</v>
      </c>
      <c r="K61" s="26" t="e">
        <f t="shared" si="6"/>
        <v>#DIV/0!</v>
      </c>
      <c r="L61" s="26">
        <f t="shared" si="7"/>
        <v>49.903011114908892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-25378079.700000048</v>
      </c>
      <c r="E63" s="42">
        <f>Доходы!E9-Расходы!E7</f>
        <v>-15903942.870000005</v>
      </c>
      <c r="F63" s="42">
        <f>Доходы!F9-Расходы!F7</f>
        <v>-9474136.8300000131</v>
      </c>
      <c r="G63" s="42">
        <f>Доходы!G9-Расходы!G7</f>
        <v>-17681598.939999938</v>
      </c>
      <c r="H63" s="42">
        <f>Доходы!H9-Расходы!H7</f>
        <v>-11739338.399999976</v>
      </c>
      <c r="I63" s="42">
        <f>Доходы!I9-Расходы!I7</f>
        <v>-5942260.540000014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40" sqref="E40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25378079.700000018</v>
      </c>
      <c r="E7" s="85">
        <f>E9+E20</f>
        <v>15903942.870000005</v>
      </c>
      <c r="F7" s="86">
        <f>F20</f>
        <v>9474136.8300000131</v>
      </c>
      <c r="G7" s="85">
        <f>G9+G20</f>
        <v>17681598.93999999</v>
      </c>
      <c r="H7" s="85">
        <f>H9+H20</f>
        <v>11739338.399999976</v>
      </c>
      <c r="I7" s="87">
        <f>I9+I20</f>
        <v>5942260.540000014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22563279.700000018</v>
      </c>
      <c r="E20" s="94">
        <f>E21</f>
        <v>13089142.870000005</v>
      </c>
      <c r="F20" s="94">
        <f>F21</f>
        <v>9474136.8300000131</v>
      </c>
      <c r="G20" s="105">
        <f>H20+I20</f>
        <v>17681598.93999999</v>
      </c>
      <c r="H20" s="94">
        <f>H21</f>
        <v>11739338.399999976</v>
      </c>
      <c r="I20" s="103">
        <f>I21</f>
        <v>5942260.540000014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22563279.700000018</v>
      </c>
      <c r="E21" s="94">
        <f>E22+E27</f>
        <v>13089142.870000005</v>
      </c>
      <c r="F21" s="94">
        <f>F22+F27</f>
        <v>9474136.8300000131</v>
      </c>
      <c r="G21" s="94">
        <f t="shared" ref="G21:G31" si="0">H21+I21</f>
        <v>17681598.93999999</v>
      </c>
      <c r="H21" s="94">
        <f>H22+H27</f>
        <v>11739338.399999976</v>
      </c>
      <c r="I21" s="103">
        <f>I22+I27</f>
        <v>5942260.540000014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-749528338.59000003</v>
      </c>
      <c r="E22" s="94">
        <f>E23</f>
        <v>-614289378.59000003</v>
      </c>
      <c r="F22" s="94">
        <f>F23</f>
        <v>-135238960</v>
      </c>
      <c r="G22" s="101">
        <f t="shared" si="0"/>
        <v>-438302905.39999998</v>
      </c>
      <c r="H22" s="101">
        <f>H23</f>
        <v>-390361583.51999998</v>
      </c>
      <c r="I22" s="103">
        <f>I23</f>
        <v>-47941321.879999995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-749528338.59000003</v>
      </c>
      <c r="E23" s="94">
        <f>E24</f>
        <v>-614289378.59000003</v>
      </c>
      <c r="F23" s="94">
        <f>F24</f>
        <v>-135238960</v>
      </c>
      <c r="G23" s="101">
        <f t="shared" si="0"/>
        <v>-438302905.39999998</v>
      </c>
      <c r="H23" s="101">
        <f>H24</f>
        <v>-390361583.51999998</v>
      </c>
      <c r="I23" s="103">
        <f>I24</f>
        <v>-47941321.879999995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-749528338.59000003</v>
      </c>
      <c r="E24" s="94">
        <f>E25+E26</f>
        <v>-614289378.59000003</v>
      </c>
      <c r="F24" s="94">
        <f>F25+F26</f>
        <v>-135238960</v>
      </c>
      <c r="G24" s="101">
        <f t="shared" si="0"/>
        <v>-438302905.39999998</v>
      </c>
      <c r="H24" s="101">
        <f>H25+H26</f>
        <v>-390361583.51999998</v>
      </c>
      <c r="I24" s="102">
        <f>I25+I26</f>
        <v>-47941321.879999995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-614289378.59000003</v>
      </c>
      <c r="E25" s="94">
        <f>-(Доходы!E9+Источники!E9)</f>
        <v>-614289378.59000003</v>
      </c>
      <c r="F25" s="94"/>
      <c r="G25" s="101">
        <f t="shared" si="0"/>
        <v>-390361583.51999998</v>
      </c>
      <c r="H25" s="94">
        <f>-(Доходы!H9+Источники!H9)</f>
        <v>-390361583.51999998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-135238960</v>
      </c>
      <c r="E26" s="94"/>
      <c r="F26" s="94">
        <f>-(Доходы!F9)</f>
        <v>-135238960</v>
      </c>
      <c r="G26" s="101">
        <f t="shared" si="0"/>
        <v>-47941321.879999995</v>
      </c>
      <c r="H26" s="94"/>
      <c r="I26" s="103">
        <f>-(Доходы!I9)</f>
        <v>-47941321.879999995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772091618.29000008</v>
      </c>
      <c r="E27" s="94">
        <f>E28</f>
        <v>627378521.46000004</v>
      </c>
      <c r="F27" s="94">
        <f>F28</f>
        <v>144713096.83000001</v>
      </c>
      <c r="G27" s="101">
        <f t="shared" si="0"/>
        <v>455984504.33999997</v>
      </c>
      <c r="H27" s="101">
        <f>H28</f>
        <v>402100921.91999996</v>
      </c>
      <c r="I27" s="103">
        <f>I28</f>
        <v>53883582.420000009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772091618.29000008</v>
      </c>
      <c r="E28" s="94">
        <f>E29</f>
        <v>627378521.46000004</v>
      </c>
      <c r="F28" s="94">
        <f>F29</f>
        <v>144713096.83000001</v>
      </c>
      <c r="G28" s="101">
        <f t="shared" si="0"/>
        <v>455984504.33999997</v>
      </c>
      <c r="H28" s="101">
        <f>H29</f>
        <v>402100921.91999996</v>
      </c>
      <c r="I28" s="103">
        <f>I29</f>
        <v>53883582.420000009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772091618.29000008</v>
      </c>
      <c r="E29" s="94">
        <f>E30+E31</f>
        <v>627378521.46000004</v>
      </c>
      <c r="F29" s="94">
        <f>F30+F31</f>
        <v>144713096.83000001</v>
      </c>
      <c r="G29" s="101">
        <f t="shared" si="0"/>
        <v>455984504.33999997</v>
      </c>
      <c r="H29" s="101">
        <f>H30+H31</f>
        <v>402100921.91999996</v>
      </c>
      <c r="I29" s="103">
        <f>I30+I31</f>
        <v>53883582.420000009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627378521.46000004</v>
      </c>
      <c r="E30" s="94">
        <f>Расходы!E7</f>
        <v>627378521.46000004</v>
      </c>
      <c r="F30" s="94"/>
      <c r="G30" s="101">
        <f t="shared" si="0"/>
        <v>402100921.91999996</v>
      </c>
      <c r="H30" s="101">
        <f>Расходы!H7</f>
        <v>402100921.91999996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144713096.83000001</v>
      </c>
      <c r="E31" s="108"/>
      <c r="F31" s="108">
        <f>Расходы!F7</f>
        <v>144713096.83000001</v>
      </c>
      <c r="G31" s="109">
        <f t="shared" si="0"/>
        <v>53883582.420000009</v>
      </c>
      <c r="H31" s="109"/>
      <c r="I31" s="110">
        <f>Расходы!I7</f>
        <v>53883582.420000009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473</v>
      </c>
      <c r="C34" s="122"/>
      <c r="D34" s="1" t="s">
        <v>474</v>
      </c>
    </row>
    <row r="36" spans="1:4" x14ac:dyDescent="0.3">
      <c r="A36" s="1" t="s">
        <v>475</v>
      </c>
      <c r="C36" s="122"/>
      <c r="D36" s="1" t="s">
        <v>476</v>
      </c>
    </row>
    <row r="38" spans="1:4" x14ac:dyDescent="0.3">
      <c r="A38" s="1" t="s">
        <v>489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2023-07-21T03:00:59Z</cp:lastPrinted>
  <dcterms:created xsi:type="dcterms:W3CDTF">2017-02-16T00:52:44Z</dcterms:created>
  <dcterms:modified xsi:type="dcterms:W3CDTF">2023-09-05T04:56:42Z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