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34" i="2" l="1"/>
  <c r="G10" i="3" l="1"/>
  <c r="G161" i="2"/>
  <c r="F69" i="2" l="1"/>
  <c r="G53" i="3" l="1"/>
  <c r="F139" i="2" l="1"/>
  <c r="I116" i="2" l="1"/>
  <c r="H82" i="2"/>
  <c r="H43" i="2"/>
  <c r="I55" i="2" l="1"/>
  <c r="G95" i="2" l="1"/>
  <c r="H59" i="2"/>
  <c r="D45" i="3" l="1"/>
  <c r="D44" i="3" s="1"/>
  <c r="I77" i="2"/>
  <c r="E92" i="2"/>
  <c r="I36" i="3" l="1"/>
  <c r="H64" i="2"/>
  <c r="H152" i="2" l="1"/>
  <c r="H101" i="2"/>
  <c r="D75" i="2"/>
  <c r="G131" i="2" l="1"/>
  <c r="D131" i="2"/>
  <c r="E101" i="2"/>
  <c r="F43" i="2"/>
  <c r="E34" i="2"/>
  <c r="J131" i="2" l="1"/>
  <c r="F59" i="2"/>
  <c r="F143" i="2" l="1"/>
  <c r="F133" i="2"/>
  <c r="I20" i="3" l="1"/>
  <c r="H20" i="3"/>
  <c r="F55" i="2"/>
  <c r="F54" i="2" s="1"/>
  <c r="E13" i="2"/>
  <c r="H155" i="2"/>
  <c r="E155" i="2"/>
  <c r="K158" i="2"/>
  <c r="G158" i="2"/>
  <c r="D158" i="2"/>
  <c r="E152" i="2"/>
  <c r="G22" i="3" l="1"/>
  <c r="L161" i="2" l="1"/>
  <c r="K161" i="2"/>
  <c r="D161" i="2"/>
  <c r="J161" i="2" s="1"/>
  <c r="G144" i="2" l="1"/>
  <c r="G60" i="2"/>
  <c r="I18" i="3" l="1"/>
  <c r="F13" i="2"/>
  <c r="F76" i="2"/>
  <c r="H106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G14" i="2"/>
  <c r="G15" i="2"/>
  <c r="I139" i="2" l="1"/>
  <c r="I40" i="2"/>
  <c r="G111" i="2" l="1"/>
  <c r="D111" i="2"/>
  <c r="H109" i="2"/>
  <c r="J111" i="2" l="1"/>
  <c r="H18" i="3"/>
  <c r="E88" i="2" l="1"/>
  <c r="K157" i="2"/>
  <c r="G157" i="2"/>
  <c r="D157" i="2"/>
  <c r="K94" i="2" l="1"/>
  <c r="I22" i="2" l="1"/>
  <c r="H141" i="2" l="1"/>
  <c r="G16" i="2" l="1"/>
  <c r="I69" i="2" l="1"/>
  <c r="I25" i="3" l="1"/>
  <c r="I43" i="2"/>
  <c r="F59" i="3" l="1"/>
  <c r="G50" i="3"/>
  <c r="G19" i="3"/>
  <c r="G17" i="3" l="1"/>
  <c r="L20" i="2" l="1"/>
  <c r="L132" i="2" l="1"/>
  <c r="L130" i="2"/>
  <c r="L129" i="2"/>
  <c r="L128" i="2"/>
  <c r="K132" i="2"/>
  <c r="K130" i="2"/>
  <c r="K129" i="2"/>
  <c r="K128" i="2"/>
  <c r="G132" i="2"/>
  <c r="D132" i="2"/>
  <c r="G73" i="2"/>
  <c r="D73" i="2"/>
  <c r="H37" i="2"/>
  <c r="K20" i="2"/>
  <c r="D20" i="2"/>
  <c r="J132" i="2" l="1"/>
  <c r="J73" i="2"/>
  <c r="J20" i="2"/>
  <c r="F127" i="2" l="1"/>
  <c r="H90" i="2" l="1"/>
  <c r="H55" i="2"/>
  <c r="E51" i="2" l="1"/>
  <c r="E50" i="2" s="1"/>
  <c r="K13" i="3" l="1"/>
  <c r="H143" i="2"/>
  <c r="G124" i="2" l="1"/>
  <c r="G130" i="2"/>
  <c r="D130" i="2"/>
  <c r="D124" i="2"/>
  <c r="G115" i="2"/>
  <c r="G114" i="2"/>
  <c r="G118" i="2"/>
  <c r="J130" i="2" l="1"/>
  <c r="G84" i="2"/>
  <c r="D84" i="2"/>
  <c r="G80" i="2"/>
  <c r="D80" i="2"/>
  <c r="J80" i="2" l="1"/>
  <c r="J84" i="2"/>
  <c r="D58" i="2"/>
  <c r="J58" i="2" s="1"/>
  <c r="E37" i="2"/>
  <c r="I122" i="2" l="1"/>
  <c r="F122" i="2"/>
  <c r="H40" i="2"/>
  <c r="H39" i="2" s="1"/>
  <c r="E40" i="2"/>
  <c r="G41" i="2"/>
  <c r="D41" i="2"/>
  <c r="J41" i="2" l="1"/>
  <c r="K97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4" i="2"/>
  <c r="D154" i="2"/>
  <c r="E141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6" i="2" l="1"/>
  <c r="E90" i="2"/>
  <c r="E82" i="2" s="1"/>
  <c r="D156" i="2" l="1"/>
  <c r="L15" i="3"/>
  <c r="K15" i="3"/>
  <c r="L160" i="2"/>
  <c r="K160" i="2"/>
  <c r="L159" i="2"/>
  <c r="K159" i="2"/>
  <c r="J159" i="2"/>
  <c r="L156" i="2"/>
  <c r="K156" i="2"/>
  <c r="L153" i="2"/>
  <c r="K153" i="2"/>
  <c r="J153" i="2"/>
  <c r="I155" i="2"/>
  <c r="I151" i="2" s="1"/>
  <c r="F155" i="2"/>
  <c r="G96" i="2"/>
  <c r="D96" i="2"/>
  <c r="L155" i="2" l="1"/>
  <c r="J96" i="2"/>
  <c r="G155" i="2" l="1"/>
  <c r="D155" i="2"/>
  <c r="H48" i="2"/>
  <c r="H151" i="2" l="1"/>
  <c r="G151" i="2"/>
  <c r="D151" i="2"/>
  <c r="E151" i="2"/>
  <c r="K155" i="2"/>
  <c r="D52" i="3"/>
  <c r="J52" i="3" s="1"/>
  <c r="K52" i="3"/>
  <c r="L52" i="3"/>
  <c r="G97" i="2" l="1"/>
  <c r="D97" i="2"/>
  <c r="J97" i="2" l="1"/>
  <c r="G83" i="2"/>
  <c r="D83" i="2"/>
  <c r="J83" i="2" l="1"/>
  <c r="L108" i="2"/>
  <c r="L107" i="2"/>
  <c r="K108" i="2"/>
  <c r="I106" i="2"/>
  <c r="E106" i="2"/>
  <c r="G108" i="2"/>
  <c r="D108" i="2"/>
  <c r="J108" i="2" l="1"/>
  <c r="I113" i="2"/>
  <c r="I112" i="2" s="1"/>
  <c r="G74" i="2"/>
  <c r="D74" i="2"/>
  <c r="J74" i="2" l="1"/>
  <c r="E149" i="2"/>
  <c r="H149" i="2"/>
  <c r="L102" i="2"/>
  <c r="L99" i="2"/>
  <c r="L93" i="2"/>
  <c r="L91" i="2"/>
  <c r="L89" i="2"/>
  <c r="L87" i="2"/>
  <c r="K102" i="2"/>
  <c r="K99" i="2"/>
  <c r="K93" i="2"/>
  <c r="K91" i="2"/>
  <c r="K90" i="2"/>
  <c r="K89" i="2"/>
  <c r="K87" i="2"/>
  <c r="H113" i="2"/>
  <c r="F113" i="2"/>
  <c r="E113" i="2"/>
  <c r="I109" i="2"/>
  <c r="F109" i="2"/>
  <c r="E109" i="2"/>
  <c r="F106" i="2"/>
  <c r="D106" i="2" s="1"/>
  <c r="I104" i="2"/>
  <c r="H104" i="2"/>
  <c r="F104" i="2"/>
  <c r="E104" i="2"/>
  <c r="I101" i="2"/>
  <c r="I100" i="2" s="1"/>
  <c r="K101" i="2"/>
  <c r="F101" i="2"/>
  <c r="F100" i="2" s="1"/>
  <c r="E100" i="2"/>
  <c r="I98" i="2"/>
  <c r="H98" i="2"/>
  <c r="F98" i="2"/>
  <c r="E98" i="2"/>
  <c r="I86" i="2"/>
  <c r="F86" i="2"/>
  <c r="I88" i="2"/>
  <c r="H88" i="2"/>
  <c r="F88" i="2"/>
  <c r="I90" i="2"/>
  <c r="F90" i="2"/>
  <c r="D90" i="2" s="1"/>
  <c r="I92" i="2"/>
  <c r="F92" i="2"/>
  <c r="G102" i="2"/>
  <c r="G99" i="2"/>
  <c r="G93" i="2"/>
  <c r="G91" i="2"/>
  <c r="G89" i="2"/>
  <c r="G87" i="2"/>
  <c r="D110" i="2"/>
  <c r="D107" i="2"/>
  <c r="D105" i="2"/>
  <c r="D102" i="2"/>
  <c r="D99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3" i="2" l="1"/>
  <c r="E81" i="2" s="1"/>
  <c r="F103" i="2"/>
  <c r="I82" i="2"/>
  <c r="L86" i="2"/>
  <c r="G101" i="2"/>
  <c r="L98" i="2"/>
  <c r="H100" i="2"/>
  <c r="G100" i="2" s="1"/>
  <c r="L100" i="2"/>
  <c r="G98" i="2"/>
  <c r="I103" i="2"/>
  <c r="I81" i="2" s="1"/>
  <c r="H103" i="2"/>
  <c r="L88" i="2"/>
  <c r="L101" i="2"/>
  <c r="I27" i="2"/>
  <c r="L92" i="2"/>
  <c r="K98" i="2"/>
  <c r="D100" i="2"/>
  <c r="K92" i="2"/>
  <c r="L90" i="2"/>
  <c r="F82" i="2"/>
  <c r="D109" i="2"/>
  <c r="J89" i="2"/>
  <c r="J99" i="2"/>
  <c r="D98" i="2"/>
  <c r="J91" i="2"/>
  <c r="J87" i="2"/>
  <c r="J102" i="2"/>
  <c r="G86" i="2"/>
  <c r="K86" i="2"/>
  <c r="J93" i="2"/>
  <c r="K88" i="2"/>
  <c r="D88" i="2"/>
  <c r="D86" i="2"/>
  <c r="D104" i="2"/>
  <c r="D101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2" i="2"/>
  <c r="H162" i="2"/>
  <c r="F162" i="2"/>
  <c r="E162" i="2"/>
  <c r="I152" i="2"/>
  <c r="F152" i="2"/>
  <c r="F151" i="2" s="1"/>
  <c r="I141" i="2"/>
  <c r="F141" i="2"/>
  <c r="H139" i="2"/>
  <c r="I137" i="2"/>
  <c r="H137" i="2"/>
  <c r="F137" i="2"/>
  <c r="E143" i="2"/>
  <c r="E139" i="2"/>
  <c r="E137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6" i="2" l="1"/>
  <c r="I136" i="2"/>
  <c r="H81" i="2"/>
  <c r="E136" i="2"/>
  <c r="F81" i="2"/>
  <c r="J100" i="2"/>
  <c r="J101" i="2"/>
  <c r="K100" i="2"/>
  <c r="D103" i="2"/>
  <c r="J98" i="2"/>
  <c r="G82" i="2"/>
  <c r="L82" i="2"/>
  <c r="D82" i="2"/>
  <c r="J86" i="2"/>
  <c r="J88" i="2"/>
  <c r="J92" i="2"/>
  <c r="K82" i="2"/>
  <c r="E11" i="4"/>
  <c r="F47" i="2"/>
  <c r="E47" i="2"/>
  <c r="F136" i="2"/>
  <c r="I47" i="2"/>
  <c r="H47" i="2"/>
  <c r="G164" i="2"/>
  <c r="G163" i="2"/>
  <c r="G162" i="2"/>
  <c r="G160" i="2"/>
  <c r="G156" i="2"/>
  <c r="J156" i="2" s="1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5" i="2"/>
  <c r="G134" i="2"/>
  <c r="G129" i="2"/>
  <c r="G128" i="2"/>
  <c r="G126" i="2"/>
  <c r="G123" i="2"/>
  <c r="G117" i="2"/>
  <c r="G113" i="2"/>
  <c r="G110" i="2"/>
  <c r="G109" i="2"/>
  <c r="G107" i="2"/>
  <c r="G106" i="2"/>
  <c r="G105" i="2"/>
  <c r="G104" i="2"/>
  <c r="G103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4" i="2"/>
  <c r="D163" i="2"/>
  <c r="D162" i="2"/>
  <c r="D160" i="2"/>
  <c r="J155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5" i="2"/>
  <c r="D134" i="2"/>
  <c r="D129" i="2"/>
  <c r="D128" i="2"/>
  <c r="D126" i="2"/>
  <c r="D123" i="2"/>
  <c r="D118" i="2"/>
  <c r="D117" i="2"/>
  <c r="D115" i="2"/>
  <c r="D114" i="2"/>
  <c r="D113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9" i="2"/>
  <c r="J128" i="2"/>
  <c r="J15" i="2"/>
  <c r="J160" i="2"/>
  <c r="D39" i="2"/>
  <c r="J82" i="2"/>
  <c r="D47" i="2"/>
  <c r="G136" i="2"/>
  <c r="D122" i="2"/>
  <c r="D121" i="2" s="1"/>
  <c r="G122" i="2"/>
  <c r="G121" i="2" s="1"/>
  <c r="E9" i="4"/>
  <c r="D11" i="4"/>
  <c r="G47" i="2"/>
  <c r="K35" i="3"/>
  <c r="D57" i="3"/>
  <c r="I44" i="3"/>
  <c r="J148" i="2"/>
  <c r="H54" i="2"/>
  <c r="G59" i="2" l="1"/>
  <c r="D9" i="4"/>
  <c r="H71" i="2"/>
  <c r="J45" i="2"/>
  <c r="K107" i="2"/>
  <c r="J107" i="2"/>
  <c r="L30" i="2"/>
  <c r="K30" i="2"/>
  <c r="J30" i="2"/>
  <c r="L41" i="3"/>
  <c r="K41" i="3"/>
  <c r="J41" i="3"/>
  <c r="H38" i="3"/>
  <c r="G38" i="3"/>
  <c r="E38" i="3"/>
  <c r="D38" i="3"/>
  <c r="I121" i="2"/>
  <c r="L35" i="3"/>
  <c r="G18" i="3"/>
  <c r="J126" i="2"/>
  <c r="J115" i="2"/>
  <c r="L32" i="2"/>
  <c r="K32" i="2"/>
  <c r="J32" i="2"/>
  <c r="J135" i="2"/>
  <c r="H122" i="2"/>
  <c r="J114" i="2"/>
  <c r="H31" i="3"/>
  <c r="G31" i="3"/>
  <c r="E31" i="3"/>
  <c r="D31" i="3"/>
  <c r="D25" i="3"/>
  <c r="J35" i="3"/>
  <c r="I133" i="2"/>
  <c r="I127" i="2" s="1"/>
  <c r="H133" i="2"/>
  <c r="H127" i="2" s="1"/>
  <c r="E133" i="2"/>
  <c r="E127" i="2" s="1"/>
  <c r="K24" i="3"/>
  <c r="J24" i="3"/>
  <c r="I120" i="2" l="1"/>
  <c r="I119" i="2" s="1"/>
  <c r="D127" i="2"/>
  <c r="D133" i="2"/>
  <c r="G127" i="2"/>
  <c r="G133" i="2"/>
  <c r="H70" i="2"/>
  <c r="H69" i="2" s="1"/>
  <c r="G71" i="2"/>
  <c r="H121" i="2"/>
  <c r="H120" i="2" l="1"/>
  <c r="H119" i="2" s="1"/>
  <c r="G120" i="2"/>
  <c r="G119" i="2" s="1"/>
  <c r="G70" i="2"/>
  <c r="E12" i="2"/>
  <c r="D18" i="3"/>
  <c r="F18" i="3"/>
  <c r="G47" i="3"/>
  <c r="G20" i="3"/>
  <c r="F20" i="3"/>
  <c r="E20" i="3"/>
  <c r="D20" i="3"/>
  <c r="L163" i="2"/>
  <c r="K163" i="2"/>
  <c r="J163" i="2"/>
  <c r="L162" i="2"/>
  <c r="K162" i="2"/>
  <c r="J162" i="2"/>
  <c r="L152" i="2"/>
  <c r="K152" i="2"/>
  <c r="J152" i="2"/>
  <c r="L151" i="2"/>
  <c r="K151" i="2"/>
  <c r="J151" i="2"/>
  <c r="L150" i="2"/>
  <c r="K150" i="2"/>
  <c r="J150" i="2"/>
  <c r="L149" i="2"/>
  <c r="K149" i="2"/>
  <c r="J149" i="2"/>
  <c r="L145" i="2"/>
  <c r="K145" i="2"/>
  <c r="J145" i="2"/>
  <c r="L144" i="2"/>
  <c r="K144" i="2"/>
  <c r="J144" i="2"/>
  <c r="L142" i="2"/>
  <c r="K142" i="2"/>
  <c r="J142" i="2"/>
  <c r="L141" i="2"/>
  <c r="K141" i="2"/>
  <c r="J141" i="2"/>
  <c r="L140" i="2"/>
  <c r="K140" i="2"/>
  <c r="J140" i="2"/>
  <c r="L139" i="2"/>
  <c r="K139" i="2"/>
  <c r="J139" i="2"/>
  <c r="L134" i="2"/>
  <c r="K134" i="2"/>
  <c r="J134" i="2"/>
  <c r="L133" i="2"/>
  <c r="K133" i="2"/>
  <c r="J133" i="2"/>
  <c r="L127" i="2"/>
  <c r="K127" i="2"/>
  <c r="J127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0" i="2"/>
  <c r="K110" i="2"/>
  <c r="J110" i="2"/>
  <c r="L109" i="2"/>
  <c r="K109" i="2"/>
  <c r="J109" i="2"/>
  <c r="L106" i="2"/>
  <c r="K106" i="2"/>
  <c r="J106" i="2"/>
  <c r="L105" i="2"/>
  <c r="K105" i="2"/>
  <c r="J105" i="2"/>
  <c r="L104" i="2"/>
  <c r="K104" i="2"/>
  <c r="J104" i="2"/>
  <c r="L103" i="2"/>
  <c r="K103" i="2"/>
  <c r="J103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1" i="2"/>
  <c r="F120" i="2" s="1"/>
  <c r="E122" i="2"/>
  <c r="H116" i="2"/>
  <c r="H112" i="2" s="1"/>
  <c r="F116" i="2"/>
  <c r="E116" i="2"/>
  <c r="E112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9" i="2"/>
  <c r="L119" i="2" s="1"/>
  <c r="L120" i="2"/>
  <c r="L28" i="2"/>
  <c r="F27" i="2"/>
  <c r="D28" i="2"/>
  <c r="E77" i="2"/>
  <c r="E76" i="2" s="1"/>
  <c r="D78" i="2"/>
  <c r="J78" i="2" s="1"/>
  <c r="E121" i="2"/>
  <c r="E120" i="2" s="1"/>
  <c r="E119" i="2" s="1"/>
  <c r="J122" i="2"/>
  <c r="H12" i="2"/>
  <c r="G13" i="2"/>
  <c r="F12" i="2"/>
  <c r="D13" i="2"/>
  <c r="D136" i="2"/>
  <c r="D120" i="2" s="1"/>
  <c r="D119" i="2" s="1"/>
  <c r="D22" i="2"/>
  <c r="J22" i="2" s="1"/>
  <c r="G112" i="2"/>
  <c r="G116" i="2"/>
  <c r="F112" i="2"/>
  <c r="D112" i="2" s="1"/>
  <c r="D116" i="2"/>
  <c r="D55" i="2"/>
  <c r="K22" i="2"/>
  <c r="E53" i="2"/>
  <c r="L55" i="2"/>
  <c r="E70" i="2"/>
  <c r="E69" i="2" s="1"/>
  <c r="K71" i="2"/>
  <c r="J71" i="2"/>
  <c r="K55" i="2"/>
  <c r="K25" i="3"/>
  <c r="K81" i="2"/>
  <c r="J81" i="2"/>
  <c r="K112" i="2"/>
  <c r="K116" i="2"/>
  <c r="K64" i="2"/>
  <c r="K59" i="2"/>
  <c r="K47" i="2"/>
  <c r="J47" i="2"/>
  <c r="L25" i="3"/>
  <c r="L9" i="3"/>
  <c r="K9" i="3"/>
  <c r="J9" i="3"/>
  <c r="L136" i="2"/>
  <c r="L143" i="2"/>
  <c r="K136" i="2"/>
  <c r="K143" i="2"/>
  <c r="J143" i="2"/>
  <c r="L121" i="2"/>
  <c r="L122" i="2"/>
  <c r="K122" i="2"/>
  <c r="L116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1" i="2"/>
  <c r="K120" i="2"/>
  <c r="K121" i="2"/>
  <c r="J28" i="2"/>
  <c r="D70" i="2"/>
  <c r="J70" i="2" s="1"/>
  <c r="J55" i="2"/>
  <c r="J136" i="2"/>
  <c r="L12" i="2"/>
  <c r="I24" i="4"/>
  <c r="I23" i="4" s="1"/>
  <c r="I22" i="4" s="1"/>
  <c r="G26" i="4"/>
  <c r="K12" i="2"/>
  <c r="J13" i="2"/>
  <c r="J112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6" i="2"/>
  <c r="K21" i="2"/>
  <c r="G21" i="2"/>
  <c r="L112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9" i="2"/>
  <c r="J120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9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<sst xmlns="http://schemas.openxmlformats.org/spreadsheetml/2006/main" count="808" uniqueCount="499">
  <si>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</si>
  <si>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</si>
  <si>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</si>
  <si>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</si>
  <si>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</si>
  <si>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</si>
  <si>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</si>
  <si>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</si>
  <si>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</si>
  <si>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</si>
  <si>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</si>
  <si>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</si>
  <si>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</si>
  <si>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</si>
  <si>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</si>
  <si>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</si>
  <si>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</si>
  <si>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</si>
  <si>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</si>
  <si>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</si>
  <si>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</si>
  <si>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</si>
  <si>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</si>
  <si>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</si>
  <si>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</si>
  <si>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</si>
  <si>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</si>
  <si>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</si>
  <si>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</si>
  <si>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</si>
  <si>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</si>
  <si>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</si>
  <si>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</si>
  <si>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</si>
  <si>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</si>
  <si>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</si>
  <si>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</si>
  <si>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</si>
  <si>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</si>
  <si>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</si>
  <si>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</si>
  <si>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</si>
  <si>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</si>
  <si>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</si>
  <si>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</si>
  <si>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</si>
  <si>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</si>
  <si>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</si>
  <si>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</si>
  <si>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</si>
  <si>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</si>
  <si>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</si>
  <si>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</si>
  <si>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</si>
  <si>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</si>
  <si>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</si>
  <si>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</si>
  <si>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</si>
  <si>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</si>
  <si>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</si>
  <si>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</si>
  <si>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</si>
  <si>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</si>
  <si>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</si>
  <si>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</si>
  <si>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</si>
  <si>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</si>
  <si>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</si>
  <si>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</si>
  <si>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</si>
  <si>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</si>
  <si>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</si>
  <si>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</si>
  <si>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</si>
  <si>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</si>
  <si>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</si>
  <si>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</si>
  <si>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</si>
  <si>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</si>
  <si>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</si>
  <si>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</si>
  <si>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</si>
  <si>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</si>
  <si>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</si>
  <si>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</si>
  <si>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</si>
  <si>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</si>
  <si>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</si>
  <si>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</si>
  <si>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</si>
  <si>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</si>
  <si>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</si>
  <si>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</si>
  <si>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</si>
  <si>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</si>
  <si>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</si>
  <si>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</si>
  <si>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</si>
  <si>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</si>
  <si>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</si>
  <si>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</si>
  <si>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</si>
  <si>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</si>
  <si>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</si>
  <si>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</si>
  <si>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</si>
  <si>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</si>
  <si>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</si>
  <si>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</si>
  <si>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</si>
  <si>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</si>
  <si>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</si>
  <si>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</si>
  <si>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</si>
  <si>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</si>
  <si>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</si>
  <si>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</si>
  <si>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</si>
  <si>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</si>
  <si>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</si>
  <si>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</si>
  <si>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</si>
  <si>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</si>
  <si>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</si>
  <si>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</si>
  <si>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</si>
  <si>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</si>
  <si>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</si>
  <si>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</si>
  <si>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</si>
  <si>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</si>
  <si>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</si>
  <si>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</si>
  <si>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</si>
  <si>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</si>
  <si>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</si>
  <si>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</si>
  <si>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</si>
  <si>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</si>
  <si>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</si>
  <si>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</si>
  <si>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</si>
  <si>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</si>
  <si>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</si>
  <si>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</si>
  <si>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</si>
  <si>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</si>
  <si>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</si>
  <si>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</si>
  <si>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</si>
  <si>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</si>
  <si>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</si>
  <si>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</si>
  <si>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</si>
  <si>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</si>
  <si>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</si>
  <si>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</si>
  <si>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</si>
  <si>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</si>
  <si>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</si>
  <si>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</si>
  <si>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</si>
  <si>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</si>
  <si>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</si>
  <si>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</si>
  <si>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</si>
  <si>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</si>
  <si>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</si>
  <si>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</si>
  <si>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</si>
  <si>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</si>
  <si>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</si>
  <si>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</si>
  <si>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</si>
  <si>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</si>
  <si>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</si>
  <si>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</si>
  <si>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</si>
  <si>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</si>
  <si>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</si>
  <si>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</si>
  <si>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</si>
  <si>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</si>
  <si>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</si>
  <si>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</si>
  <si>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</si>
  <si>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</si>
  <si>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</si>
  <si>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</si>
  <si>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</si>
  <si>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</si>
  <si>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</si>
  <si>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</si>
  <si>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</si>
  <si>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</si>
  <si>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</si>
  <si>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</si>
  <si>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</si>
  <si>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</si>
  <si>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</si>
  <si>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</si>
  <si>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</si>
  <si>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</si>
  <si>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</si>
  <si>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</si>
  <si>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</si>
  <si>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</si>
  <si>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</si>
  <si>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</si>
  <si>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</si>
  <si>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</si>
  <si>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</si>
  <si>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</si>
  <si>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</si>
  <si>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</si>
  <si>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</si>
  <si>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</si>
  <si>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</si>
  <si>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</si>
  <si>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</si>
  <si>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</si>
  <si>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</si>
  <si>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</si>
  <si>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</si>
  <si>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</si>
  <si>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</si>
  <si>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</si>
  <si>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</si>
  <si>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</si>
  <si>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</si>
  <si>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</si>
  <si>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</si>
  <si>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</si>
  <si>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</si>
  <si>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</si>
  <si>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</si>
  <si>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</si>
  <si>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</si>
  <si>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</si>
  <si>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</si>
  <si>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</si>
  <si>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</si>
  <si>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</si>
  <si>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</si>
  <si>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</si>
  <si>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</si>
  <si>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</si>
  <si>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</si>
  <si>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</si>
  <si>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</si>
  <si>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</si>
  <si>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</si>
  <si>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</si>
  <si>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</si>
  <si>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</si>
  <si>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</si>
  <si>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</si>
  <si>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</si>
  <si>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</si>
  <si>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</si>
  <si>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</si>
  <si>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</si>
  <si>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</si>
  <si>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</si>
  <si>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</si>
  <si>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</si>
  <si>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</si>
  <si>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</si>
  <si>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</si>
  <si>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</si>
  <si>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</si>
  <si>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</si>
  <si>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</si>
  <si>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</si>
  <si>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</si>
  <si>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</si>
  <si>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</si>
  <si>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</si>
  <si>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</si>
  <si>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</si>
  <si>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</si>
  <si>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</si>
  <si>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</si>
  <si>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</si>
  <si>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</si>
  <si>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</si>
  <si>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</si>
  <si>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</si>
  <si>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</si>
  <si>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</si>
  <si>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</si>
  <si>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</si>
  <si>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</si>
  <si>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</si>
  <si>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</si>
  <si>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</si>
  <si>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</si>
  <si>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</si>
  <si>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</si>
  <si>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</si>
  <si>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</si>
  <si>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</si>
  <si>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</si>
  <si>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</si>
  <si>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</si>
  <si>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</si>
  <si>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</si>
  <si>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</si>
  <si>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</si>
  <si>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</si>
  <si>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</si>
  <si>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</si>
  <si>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</si>
  <si>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</si>
  <si>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</si>
  <si>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</si>
  <si>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</si>
  <si>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</si>
  <si>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</si>
  <si>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</si>
  <si>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</si>
  <si>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</si>
  <si>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</si>
  <si>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</si>
  <si>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</si>
  <si>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</si>
  <si>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</si>
  <si>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</si>
  <si>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</si>
  <si>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</si>
  <si>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</si>
  <si>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</si>
  <si>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</si>
  <si>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</si>
  <si>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</si>
  <si>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</si>
  <si>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</si>
  <si>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</si>
  <si>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</si>
  <si>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</si>
  <si>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</si>
  <si>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</si>
  <si>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</si>
  <si>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</si>
  <si>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</si>
  <si>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</si>
  <si>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</si>
  <si>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</si>
  <si>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</si>
  <si>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</si>
  <si>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</si>
  <si>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</si>
  <si>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</si>
  <si>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</si>
  <si>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</si>
  <si>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</si>
  <si>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</si>
  <si>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</si>
  <si>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</si>
  <si>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</si>
  <si>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</si>
  <si>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</si>
  <si>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</si>
  <si>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</si>
  <si>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</si>
  <si>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</si>
  <si>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</si>
  <si>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</si>
  <si>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</si>
  <si>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</si>
  <si>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</si>
  <si>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</si>
  <si>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</si>
  <si>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</si>
  <si>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</si>
  <si>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</si>
  <si>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</si>
  <si>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</si>
  <si>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</si>
  <si>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</si>
  <si>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</si>
  <si>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</si>
  <si>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</si>
  <si>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</si>
  <si>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</si>
  <si>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</si>
  <si>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</si>
  <si>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</si>
  <si>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</si>
  <si>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</si>
  <si>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</si>
  <si>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</si>
  <si>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</si>
  <si>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</si>
  <si>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</si>
  <si>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</si>
  <si>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</si>
  <si>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</si>
  <si>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</si>
  <si>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</si>
  <si>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</si>
  <si>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</si>
  <si>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</si>
  <si>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</si>
  <si>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</si>
  <si>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</si>
  <si>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</si>
  <si>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</si>
  <si>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</si>
  <si>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</si>
  <si>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</si>
  <si>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</si>
  <si>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</si>
  <si>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</si>
  <si>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</si>
  <si>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</si>
  <si>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</si>
  <si>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</si>
  <si>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</si>
  <si>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</si>
  <si>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</si>
  <si>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</si>
  <si>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</si>
  <si>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</si>
  <si>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</si>
  <si>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</si>
  <si>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</si>
  <si>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</si>
  <si>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</si>
  <si>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</si>
  <si>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</si>
  <si>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</si>
  <si>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</si>
  <si>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</si>
  <si>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</si>
  <si>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</si>
  <si>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</si>
  <si>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</si>
  <si>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</si>
  <si>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</si>
  <si>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</si>
  <si>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</si>
  <si>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</si>
  <si>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</si>
  <si>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</si>
  <si>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</si>
  <si>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</si>
  <si>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</si>
  <si>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</si>
  <si>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</si>
  <si>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</si>
  <si>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</si>
  <si>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</si>
  <si>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</si>
  <si>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</si>
  <si>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</si>
  <si>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</si>
  <si>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</si>
  <si>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</si>
  <si>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</si>
  <si>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</si>
  <si>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</si>
  <si>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</si>
  <si>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</si>
  <si>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</si>
  <si>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</si>
  <si>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</si>
  <si>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</si>
  <si>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</si>
  <si>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</si>
  <si>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</si>
  <si>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</si>
  <si>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</si>
  <si>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</si>
  <si>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</si>
  <si>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</si>
  <si>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</si>
  <si>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</si>
  <si>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</si>
  <si>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</si>
  <si>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</si>
  <si>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</si>
  <si>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</si>
  <si>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</si>
  <si>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</si>
  <si>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</si>
  <si>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</si>
  <si>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</si>
  <si>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</si>
  <si>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</si>
  <si>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</si>
  <si>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</si>
  <si>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</si>
  <si>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</si>
  <si>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000 2080500005 0000 150</t>
  </si>
  <si>
    <t>000 1160118301 0000 140</t>
  </si>
  <si>
    <t>17 июля2024г.</t>
  </si>
  <si>
    <t>000 2070500005 0000 150</t>
  </si>
  <si>
    <t xml:space="preserve">СПРАВКА ОБ ИСПОЛНЕНИИ КОНСОЛИДИРОВАННОГО БЮДЖЕТА МАМСКО-ЧУЙСКОГО РАЙОНА НА  1 сентября 2024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</si>
</sst>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opLeftCell="A4" workbookViewId="0">
      <selection activeCell="E161" sqref="E161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498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D11+D119</f>
        <v>794646503.24000001</v>
      </c>
      <c r="E9" s="53">
        <f t="shared" si="0"/>
        <v>726945968.24000001</v>
      </c>
      <c r="F9" s="53">
        <f t="shared" si="0"/>
        <v>138259698</v>
      </c>
      <c r="G9" s="53">
        <f t="shared" si="0"/>
        <v>489626042.57000005</v>
      </c>
      <c r="H9" s="53">
        <f t="shared" si="0"/>
        <v>475763012.72000003</v>
      </c>
      <c r="I9" s="53">
        <f t="shared" si="0"/>
        <v>62317612.890000001</v>
      </c>
      <c r="J9" s="53">
        <f>G9/D9*100</f>
        <v>61.615578823244711</v>
      </c>
      <c r="K9" s="53">
        <f>H9/E9*100</f>
        <v>65.446819090539023</v>
      </c>
      <c r="L9" s="53">
        <f>I9/F9*100</f>
        <v>45.072869239161797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92296510</v>
      </c>
      <c r="E11" s="53">
        <f>E12+E21+E27+E39+E47+E53+E63+E69+E76+E81+E112</f>
        <v>69189510</v>
      </c>
      <c r="F11" s="53">
        <f>F12+F21+F27+F39+F47+F53+F63+F69+F76+F81+F112</f>
        <v>23107000</v>
      </c>
      <c r="G11" s="53">
        <f t="shared" ref="G11:G105" si="2">H11+I11</f>
        <v>54345283.809999995</v>
      </c>
      <c r="H11" s="53">
        <f>H12+H21+H27+H39+H47+H53+H63+H69+H76+H81+H112</f>
        <v>41411216.409999996</v>
      </c>
      <c r="I11" s="53">
        <f>I12+I21+I27+I39+I47+I53+I63+I69+I76+I81+I112</f>
        <v>12934067.399999997</v>
      </c>
      <c r="J11" s="53">
        <f t="shared" ref="J11:L49" si="3">G11/D11*100</f>
        <v>58.881190426376897</v>
      </c>
      <c r="K11" s="53">
        <f t="shared" ref="K11:L49" si="4">H11/E11*100</f>
        <v>59.851871201284702</v>
      </c>
      <c r="L11" s="53">
        <f t="shared" ref="L11:L49" si="5">I11/F11*100</f>
        <v>55.974671744493001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40032233.119999997</v>
      </c>
      <c r="H12" s="49">
        <f>H13</f>
        <v>30661511.91</v>
      </c>
      <c r="I12" s="49">
        <f>I13</f>
        <v>9370721.209999999</v>
      </c>
      <c r="J12" s="53">
        <f t="shared" si="3"/>
        <v>53.372041063381594</v>
      </c>
      <c r="K12" s="53">
        <f t="shared" si="4"/>
        <v>53.811007213057216</v>
      </c>
      <c r="L12" s="53">
        <f t="shared" si="5"/>
        <v>51.984473593697992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40032233.119999997</v>
      </c>
      <c r="H13" s="26">
        <f>H14+H15+H16+H17+H20+H19+H18</f>
        <v>30661511.91</v>
      </c>
      <c r="I13" s="26">
        <f>I14+I15+I16+I17+I20+I19+I18</f>
        <v>9370721.209999999</v>
      </c>
      <c r="J13" s="20">
        <f t="shared" si="3"/>
        <v>53.372041063381594</v>
      </c>
      <c r="K13" s="20">
        <f t="shared" si="4"/>
        <v>53.811007213057216</v>
      </c>
      <c r="L13" s="20">
        <f t="shared" si="5"/>
        <v>51.984473593697992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38804829.349999994</v>
      </c>
      <c r="H14" s="26">
        <v>29708953.239999998</v>
      </c>
      <c r="I14" s="26">
        <v>9095876.1099999994</v>
      </c>
      <c r="J14" s="20">
        <f t="shared" si="3"/>
        <v>52.206147383290727</v>
      </c>
      <c r="K14" s="20">
        <f t="shared" si="4"/>
        <v>52.712833995741661</v>
      </c>
      <c r="L14" s="20">
        <f t="shared" si="5"/>
        <v>50.617006733444626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172301.98</v>
      </c>
      <c r="H15" s="26">
        <v>154559.42000000001</v>
      </c>
      <c r="I15" s="26">
        <v>17742.560000000001</v>
      </c>
      <c r="J15" s="20">
        <f t="shared" si="3"/>
        <v>232.84051351351351</v>
      </c>
      <c r="K15" s="20">
        <f t="shared" si="4"/>
        <v>220.79917142857144</v>
      </c>
      <c r="L15" s="20">
        <f t="shared" si="5"/>
        <v>443.56400000000002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246844.76</v>
      </c>
      <c r="H16" s="26">
        <v>187003.6</v>
      </c>
      <c r="I16" s="26">
        <v>59841.16</v>
      </c>
      <c r="J16" s="20">
        <f t="shared" si="3"/>
        <v>172.6187132867133</v>
      </c>
      <c r="K16" s="20">
        <f t="shared" si="4"/>
        <v>143.84892307692309</v>
      </c>
      <c r="L16" s="20">
        <f t="shared" si="5"/>
        <v>460.31661538461543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656663.68999999994</v>
      </c>
      <c r="H18" s="26">
        <v>497472.49</v>
      </c>
      <c r="I18" s="26">
        <v>159191.20000000001</v>
      </c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>
        <v>113523.16</v>
      </c>
      <c r="I20" s="26">
        <v>38070.18</v>
      </c>
      <c r="J20" s="20">
        <f t="shared" si="3"/>
        <v>12.320638297872341</v>
      </c>
      <c r="K20" s="20">
        <f t="shared" si="4"/>
        <v>28.380790000000001</v>
      </c>
      <c r="L20" s="20">
        <f t="shared" si="5"/>
        <v>165.52252173913044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2919700</v>
      </c>
      <c r="E21" s="49">
        <f>E22</f>
        <v>0</v>
      </c>
      <c r="F21" s="49">
        <f>F22</f>
        <v>2919700</v>
      </c>
      <c r="G21" s="53">
        <f t="shared" si="2"/>
        <v>2163910.3699999996</v>
      </c>
      <c r="H21" s="49">
        <f>H22</f>
        <v>0</v>
      </c>
      <c r="I21" s="49">
        <f>I22</f>
        <v>2163910.3699999996</v>
      </c>
      <c r="J21" s="53">
        <f t="shared" si="3"/>
        <v>74.114133986368444</v>
      </c>
      <c r="K21" s="53" t="e">
        <f t="shared" si="4"/>
        <v>#DIV/0!</v>
      </c>
      <c r="L21" s="53">
        <f t="shared" si="5"/>
        <v>74.114133986368444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2919700</v>
      </c>
      <c r="E22" s="26">
        <f>SUM(E23:E26)</f>
        <v>0</v>
      </c>
      <c r="F22" s="26">
        <f>SUM(F23:F26)</f>
        <v>2919700</v>
      </c>
      <c r="G22" s="20">
        <f t="shared" si="2"/>
        <v>2163910.3699999996</v>
      </c>
      <c r="H22" s="26">
        <f>SUM(H23:H26)</f>
        <v>0</v>
      </c>
      <c r="I22" s="26">
        <f>SUM(I23:I26)</f>
        <v>2163910.3699999996</v>
      </c>
      <c r="J22" s="20">
        <f t="shared" si="3"/>
        <v>74.114133986368444</v>
      </c>
      <c r="K22" s="20" t="e">
        <f t="shared" si="4"/>
        <v>#DIV/0!</v>
      </c>
      <c r="L22" s="20">
        <f t="shared" si="5"/>
        <v>74.114133986368444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1692400</v>
      </c>
      <c r="E23" s="26"/>
      <c r="F23" s="26">
        <v>1692400</v>
      </c>
      <c r="G23" s="20">
        <f t="shared" si="2"/>
        <v>1112155.45</v>
      </c>
      <c r="H23" s="26"/>
      <c r="I23" s="26">
        <v>1112155.45</v>
      </c>
      <c r="J23" s="20">
        <f t="shared" si="3"/>
        <v>65.714692153155283</v>
      </c>
      <c r="K23" s="20" t="e">
        <f t="shared" si="4"/>
        <v>#DIV/0!</v>
      </c>
      <c r="L23" s="20">
        <f t="shared" si="5"/>
        <v>65.714692153155283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9300</v>
      </c>
      <c r="E24" s="26"/>
      <c r="F24" s="26">
        <v>9300</v>
      </c>
      <c r="G24" s="20">
        <f t="shared" si="2"/>
        <v>6566.89</v>
      </c>
      <c r="H24" s="26"/>
      <c r="I24" s="26">
        <v>6566.89</v>
      </c>
      <c r="J24" s="20">
        <f t="shared" si="3"/>
        <v>70.611720430107525</v>
      </c>
      <c r="K24" s="20" t="e">
        <f t="shared" si="4"/>
        <v>#DIV/0!</v>
      </c>
      <c r="L24" s="20">
        <f t="shared" si="5"/>
        <v>70.611720430107525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1428600</v>
      </c>
      <c r="E25" s="26"/>
      <c r="F25" s="26">
        <v>1428600</v>
      </c>
      <c r="G25" s="20">
        <f t="shared" si="2"/>
        <v>1171676.96</v>
      </c>
      <c r="H25" s="26"/>
      <c r="I25" s="26">
        <v>1171676.96</v>
      </c>
      <c r="J25" s="20">
        <f t="shared" si="3"/>
        <v>82.015746885062285</v>
      </c>
      <c r="K25" s="20" t="e">
        <f t="shared" si="4"/>
        <v>#DIV/0!</v>
      </c>
      <c r="L25" s="20">
        <f t="shared" si="5"/>
        <v>82.015746885062285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-210600</v>
      </c>
      <c r="E26" s="26"/>
      <c r="F26" s="26">
        <v>-210600</v>
      </c>
      <c r="G26" s="20">
        <f t="shared" si="2"/>
        <v>-126488.93</v>
      </c>
      <c r="H26" s="26">
        <v>0</v>
      </c>
      <c r="I26" s="26">
        <v>-126488.93</v>
      </c>
      <c r="J26" s="20">
        <f t="shared" si="3"/>
        <v>60.061220322886989</v>
      </c>
      <c r="K26" s="20" t="e">
        <f t="shared" si="4"/>
        <v>#DIV/0!</v>
      </c>
      <c r="L26" s="20">
        <f t="shared" si="5"/>
        <v>60.061220322886989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4100000</v>
      </c>
      <c r="E27" s="49">
        <f>E28+E34+E37</f>
        <v>4100000</v>
      </c>
      <c r="F27" s="49">
        <f>F28+F34+F37</f>
        <v>0</v>
      </c>
      <c r="G27" s="53">
        <f t="shared" si="2"/>
        <v>4711644.2299999995</v>
      </c>
      <c r="H27" s="49">
        <f>H28+H34+H37</f>
        <v>4711644.2299999995</v>
      </c>
      <c r="I27" s="49">
        <f>I28+I34+I37</f>
        <v>0</v>
      </c>
      <c r="J27" s="53">
        <f t="shared" si="3"/>
        <v>114.9181519512195</v>
      </c>
      <c r="K27" s="53">
        <f t="shared" si="4"/>
        <v>114.9181519512195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3000000</v>
      </c>
      <c r="E28" s="26">
        <f>SUM(E29:E33)</f>
        <v>3000000</v>
      </c>
      <c r="F28" s="26">
        <f>SUM(F29:F33)</f>
        <v>0</v>
      </c>
      <c r="G28" s="20">
        <f t="shared" si="2"/>
        <v>3278828.63</v>
      </c>
      <c r="H28" s="26">
        <f>SUM(H29:H33)</f>
        <v>3278828.63</v>
      </c>
      <c r="I28" s="26">
        <v>0</v>
      </c>
      <c r="J28" s="20">
        <f t="shared" si="3"/>
        <v>109.29428766666666</v>
      </c>
      <c r="K28" s="20">
        <f t="shared" si="4"/>
        <v>109.29428766666666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2000000</v>
      </c>
      <c r="E29" s="26">
        <v>2000000</v>
      </c>
      <c r="F29" s="26">
        <v>0</v>
      </c>
      <c r="G29" s="20">
        <f t="shared" si="2"/>
        <v>1855953.15</v>
      </c>
      <c r="H29" s="26">
        <v>1855953.15</v>
      </c>
      <c r="I29" s="26">
        <v>0</v>
      </c>
      <c r="J29" s="20">
        <f t="shared" si="3"/>
        <v>92.7976575</v>
      </c>
      <c r="K29" s="20">
        <f t="shared" si="4"/>
        <v>92.7976575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1000000</v>
      </c>
      <c r="E31" s="26">
        <v>1000000</v>
      </c>
      <c r="F31" s="26">
        <v>0</v>
      </c>
      <c r="G31" s="20">
        <f t="shared" si="2"/>
        <v>1422875.48</v>
      </c>
      <c r="H31" s="26">
        <v>1422875.48</v>
      </c>
      <c r="I31" s="26">
        <v>0</v>
      </c>
      <c r="J31" s="20">
        <f t="shared" si="3"/>
        <v>142.28754800000002</v>
      </c>
      <c r="K31" s="20">
        <f t="shared" si="4"/>
        <v>142.28754800000002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29078.400000000001</v>
      </c>
      <c r="H34" s="26">
        <f>H35+H36</f>
        <v>29078.400000000001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29078.400000000001</v>
      </c>
      <c r="H35" s="26">
        <v>29078.400000000001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1403737.2</v>
      </c>
      <c r="H37" s="26">
        <f>H38</f>
        <v>1403737.2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1403737.2</v>
      </c>
      <c r="H38" s="26">
        <v>1403737.2</v>
      </c>
      <c r="I38" s="26"/>
      <c r="J38" s="20">
        <f t="shared" si="3"/>
        <v>127.61247272727272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923000</v>
      </c>
      <c r="E39" s="49">
        <f>E40+E43</f>
        <v>0</v>
      </c>
      <c r="F39" s="49">
        <f>F40+F43</f>
        <v>923000</v>
      </c>
      <c r="G39" s="53">
        <f t="shared" si="2"/>
        <v>513407.20000000007</v>
      </c>
      <c r="H39" s="49">
        <f>H40+H43</f>
        <v>351</v>
      </c>
      <c r="I39" s="49">
        <f>I40+I43</f>
        <v>513056.20000000007</v>
      </c>
      <c r="J39" s="53">
        <f t="shared" si="3"/>
        <v>55.623748645720482</v>
      </c>
      <c r="K39" s="53" t="e">
        <f t="shared" si="4"/>
        <v>#DIV/0!</v>
      </c>
      <c r="L39" s="53">
        <f t="shared" si="5"/>
        <v>55.585720476706399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167102.91</v>
      </c>
      <c r="H40" s="26">
        <f>H42+H41</f>
        <v>0</v>
      </c>
      <c r="I40" s="26">
        <f>I42</f>
        <v>167102.91</v>
      </c>
      <c r="J40" s="20">
        <f t="shared" si="3"/>
        <v>41.775727499999995</v>
      </c>
      <c r="K40" s="20" t="e">
        <f t="shared" si="4"/>
        <v>#DIV/0!</v>
      </c>
      <c r="L40" s="20">
        <f t="shared" si="5"/>
        <v>41.775727499999995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167102.91</v>
      </c>
      <c r="H42" s="26"/>
      <c r="I42" s="26">
        <v>167102.91</v>
      </c>
      <c r="J42" s="20">
        <f t="shared" si="3"/>
        <v>41.775727499999995</v>
      </c>
      <c r="K42" s="20" t="e">
        <f t="shared" si="4"/>
        <v>#DIV/0!</v>
      </c>
      <c r="L42" s="20">
        <f t="shared" si="5"/>
        <v>41.775727499999995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523000</v>
      </c>
      <c r="E43" s="26">
        <f>E44+E45+E46</f>
        <v>0</v>
      </c>
      <c r="F43" s="26">
        <f>F44+F46</f>
        <v>523000</v>
      </c>
      <c r="G43" s="20">
        <f t="shared" si="2"/>
        <v>346304.29000000004</v>
      </c>
      <c r="H43" s="26">
        <f>H44+H45+H46</f>
        <v>351</v>
      </c>
      <c r="I43" s="26">
        <f>I44+I46+I45</f>
        <v>345953.29000000004</v>
      </c>
      <c r="J43" s="20">
        <f t="shared" si="3"/>
        <v>66.214969407265784</v>
      </c>
      <c r="K43" s="20" t="e">
        <f t="shared" si="4"/>
        <v>#DIV/0!</v>
      </c>
      <c r="L43" s="20">
        <f t="shared" si="5"/>
        <v>66.147856596558327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413000</v>
      </c>
      <c r="E44" s="26"/>
      <c r="F44" s="26">
        <v>413000</v>
      </c>
      <c r="G44" s="20">
        <f t="shared" si="2"/>
        <v>304381.57</v>
      </c>
      <c r="H44" s="26"/>
      <c r="I44" s="26">
        <v>304381.57</v>
      </c>
      <c r="J44" s="20">
        <f t="shared" si="3"/>
        <v>73.700138014527852</v>
      </c>
      <c r="K44" s="20" t="e">
        <f t="shared" si="4"/>
        <v>#DIV/0!</v>
      </c>
      <c r="L44" s="20">
        <f t="shared" si="5"/>
        <v>73.700138014527852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6746</v>
      </c>
      <c r="H45" s="26">
        <v>351</v>
      </c>
      <c r="I45" s="26">
        <v>6395</v>
      </c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35176.720000000001</v>
      </c>
      <c r="H46" s="26"/>
      <c r="I46" s="26">
        <v>35176.720000000001</v>
      </c>
      <c r="J46" s="20">
        <f t="shared" si="3"/>
        <v>31.978836363636365</v>
      </c>
      <c r="K46" s="20" t="e">
        <f t="shared" si="4"/>
        <v>#DIV/0!</v>
      </c>
      <c r="L46" s="20">
        <f t="shared" si="5"/>
        <v>31.978836363636365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627509.77</v>
      </c>
      <c r="H47" s="49">
        <f>H48+H50</f>
        <v>627509.77</v>
      </c>
      <c r="I47" s="49">
        <f>I48+I50</f>
        <v>0</v>
      </c>
      <c r="J47" s="53">
        <f t="shared" si="3"/>
        <v>156.8774425</v>
      </c>
      <c r="K47" s="53">
        <f t="shared" si="4"/>
        <v>156.8774425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627509.77</v>
      </c>
      <c r="H48" s="26">
        <f>H49</f>
        <v>627509.77</v>
      </c>
      <c r="I48" s="26">
        <f>I49</f>
        <v>0</v>
      </c>
      <c r="J48" s="20">
        <f t="shared" si="3"/>
        <v>156.8774425</v>
      </c>
      <c r="K48" s="20">
        <f t="shared" si="4"/>
        <v>156.8774425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627509.77</v>
      </c>
      <c r="H49" s="26">
        <v>627509.77</v>
      </c>
      <c r="I49" s="26"/>
      <c r="J49" s="20">
        <f t="shared" si="3"/>
        <v>156.8774425</v>
      </c>
      <c r="K49" s="20">
        <f t="shared" si="4"/>
        <v>156.8774425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8" si="6">G50/D50*100</f>
        <v>#DIV/0!</v>
      </c>
      <c r="K50" s="20" t="e">
        <f t="shared" ref="K50:K108" si="7">H50/E50*100</f>
        <v>#DIV/0!</v>
      </c>
      <c r="L50" s="20" t="e">
        <f t="shared" ref="L50:L108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3060500</v>
      </c>
      <c r="E53" s="49">
        <f t="shared" ref="E53:I53" si="9">E54</f>
        <v>2277000</v>
      </c>
      <c r="F53" s="49">
        <f t="shared" si="9"/>
        <v>783500</v>
      </c>
      <c r="G53" s="53">
        <f t="shared" si="2"/>
        <v>1876062.69</v>
      </c>
      <c r="H53" s="49">
        <f t="shared" si="9"/>
        <v>1527850.42</v>
      </c>
      <c r="I53" s="49">
        <f t="shared" si="9"/>
        <v>348212.26999999996</v>
      </c>
      <c r="J53" s="53">
        <f t="shared" si="6"/>
        <v>61.299222022545329</v>
      </c>
      <c r="K53" s="53">
        <f t="shared" si="7"/>
        <v>67.099271848924019</v>
      </c>
      <c r="L53" s="53">
        <f t="shared" si="8"/>
        <v>44.443174218251428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3060500</v>
      </c>
      <c r="E54" s="26">
        <f>E55+E59</f>
        <v>2277000</v>
      </c>
      <c r="F54" s="26">
        <f>F55+F59+F58</f>
        <v>783500</v>
      </c>
      <c r="G54" s="20">
        <f>H54+I54</f>
        <v>1876062.69</v>
      </c>
      <c r="H54" s="26">
        <f>H55+H59+H62</f>
        <v>1527850.42</v>
      </c>
      <c r="I54" s="26">
        <f>I55+I59+I58</f>
        <v>348212.26999999996</v>
      </c>
      <c r="J54" s="20">
        <f t="shared" si="6"/>
        <v>61.299222022545329</v>
      </c>
      <c r="K54" s="20">
        <f t="shared" si="7"/>
        <v>67.099271848924019</v>
      </c>
      <c r="L54" s="20">
        <f t="shared" si="8"/>
        <v>44.443174218251428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527363.22</v>
      </c>
      <c r="H55" s="26">
        <f>SUM(H56:H57)</f>
        <v>426528.16000000003</v>
      </c>
      <c r="I55" s="26">
        <f>I57</f>
        <v>100835.06</v>
      </c>
      <c r="J55" s="20">
        <f t="shared" si="6"/>
        <v>39.550263986800658</v>
      </c>
      <c r="K55" s="20">
        <f t="shared" si="7"/>
        <v>43.70613382518701</v>
      </c>
      <c r="L55" s="20">
        <f t="shared" si="8"/>
        <v>28.205611188811186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325693.08</v>
      </c>
      <c r="H56" s="26">
        <v>325693.08</v>
      </c>
      <c r="I56" s="26"/>
      <c r="J56" s="20">
        <f t="shared" si="6"/>
        <v>52.752361516034988</v>
      </c>
      <c r="K56" s="20">
        <f t="shared" si="7"/>
        <v>52.752361516034988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201670.14</v>
      </c>
      <c r="H57" s="26">
        <v>100835.08</v>
      </c>
      <c r="I57" s="26">
        <v>100835.06</v>
      </c>
      <c r="J57" s="20">
        <f t="shared" si="6"/>
        <v>28.166220670391063</v>
      </c>
      <c r="K57" s="20">
        <f t="shared" si="7"/>
        <v>28.126940027894005</v>
      </c>
      <c r="L57" s="20">
        <f t="shared" si="8"/>
        <v>28.205611188811186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50000</v>
      </c>
      <c r="E58" s="26"/>
      <c r="F58" s="26">
        <v>50000</v>
      </c>
      <c r="G58" s="20">
        <f>I58</f>
        <v>10611.66</v>
      </c>
      <c r="H58" s="26"/>
      <c r="I58" s="26">
        <v>10611.66</v>
      </c>
      <c r="J58" s="26">
        <f t="shared" si="6"/>
        <v>21.223320000000001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1338087.81</v>
      </c>
      <c r="H59" s="26">
        <f t="shared" ref="H59" si="12">SUM(H60:H61)</f>
        <v>1101322.26</v>
      </c>
      <c r="I59" s="26">
        <f>I61</f>
        <v>236765.55</v>
      </c>
      <c r="J59" s="26">
        <f>J60+J61</f>
        <v>147.61503500004906</v>
      </c>
      <c r="K59" s="20">
        <f t="shared" si="7"/>
        <v>84.645473829836291</v>
      </c>
      <c r="L59" s="20">
        <f t="shared" si="8"/>
        <v>62.969561170212764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1101322.26</v>
      </c>
      <c r="H60" s="26">
        <v>1101322.26</v>
      </c>
      <c r="I60" s="26"/>
      <c r="J60" s="20">
        <f t="shared" si="6"/>
        <v>84.645473829836291</v>
      </c>
      <c r="K60" s="20">
        <f t="shared" si="7"/>
        <v>84.645473829836291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236765.55</v>
      </c>
      <c r="H61" s="26"/>
      <c r="I61" s="26">
        <v>236765.55</v>
      </c>
      <c r="J61" s="20">
        <f t="shared" si="6"/>
        <v>62.969561170212764</v>
      </c>
      <c r="K61" s="20" t="e">
        <f t="shared" si="7"/>
        <v>#DIV/0!</v>
      </c>
      <c r="L61" s="20">
        <f t="shared" si="8"/>
        <v>62.969561170212764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147658.66</v>
      </c>
      <c r="H63" s="49">
        <f>H64</f>
        <v>147658.66</v>
      </c>
      <c r="I63" s="49">
        <f>I64</f>
        <v>0</v>
      </c>
      <c r="J63" s="53">
        <f t="shared" si="6"/>
        <v>59.063463999999996</v>
      </c>
      <c r="K63" s="53">
        <f t="shared" si="7"/>
        <v>59.063463999999996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147658.66</v>
      </c>
      <c r="H64" s="26">
        <f>SUM(H65:H68)</f>
        <v>147658.66</v>
      </c>
      <c r="I64" s="26">
        <f>SUM(I65:I68)</f>
        <v>0</v>
      </c>
      <c r="J64" s="20">
        <f t="shared" si="6"/>
        <v>59.063463999999996</v>
      </c>
      <c r="K64" s="20">
        <f t="shared" si="7"/>
        <v>59.063463999999996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99334.74</v>
      </c>
      <c r="H65" s="26">
        <v>99334.74</v>
      </c>
      <c r="I65" s="26"/>
      <c r="J65" s="20">
        <f t="shared" si="6"/>
        <v>79.467792000000003</v>
      </c>
      <c r="K65" s="20">
        <f t="shared" si="7"/>
        <v>79.467792000000003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1536.27</v>
      </c>
      <c r="H67" s="26">
        <v>1536.27</v>
      </c>
      <c r="I67" s="26"/>
      <c r="J67" s="20">
        <f t="shared" si="6"/>
        <v>38.406750000000002</v>
      </c>
      <c r="K67" s="20">
        <f t="shared" si="7"/>
        <v>38.406750000000002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120000</v>
      </c>
      <c r="E68" s="26">
        <v>120000</v>
      </c>
      <c r="F68" s="26"/>
      <c r="G68" s="20">
        <f t="shared" si="2"/>
        <v>46683.02</v>
      </c>
      <c r="H68" s="26">
        <v>46683.02</v>
      </c>
      <c r="I68" s="26"/>
      <c r="J68" s="20">
        <f t="shared" si="6"/>
        <v>38.902516666666664</v>
      </c>
      <c r="K68" s="20">
        <f t="shared" si="7"/>
        <v>38.902516666666664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4927700</v>
      </c>
      <c r="E69" s="49">
        <f>E70+E74+E73</f>
        <v>4911600</v>
      </c>
      <c r="F69" s="49">
        <f>F75+F73</f>
        <v>16100</v>
      </c>
      <c r="G69" s="53">
        <f t="shared" si="2"/>
        <v>3552387.8000000003</v>
      </c>
      <c r="H69" s="49">
        <f>H70+H74+H73</f>
        <v>3552387.8000000003</v>
      </c>
      <c r="I69" s="49">
        <f>I75</f>
        <v>0</v>
      </c>
      <c r="J69" s="53">
        <f t="shared" si="6"/>
        <v>72.09018000284108</v>
      </c>
      <c r="K69" s="53">
        <f t="shared" si="7"/>
        <v>72.32648831338058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3454805.46</v>
      </c>
      <c r="H70" s="26">
        <f t="shared" si="13"/>
        <v>3454805.46</v>
      </c>
      <c r="I70" s="26"/>
      <c r="J70" s="20">
        <f t="shared" si="6"/>
        <v>70.339715367700947</v>
      </c>
      <c r="K70" s="20">
        <f t="shared" si="7"/>
        <v>70.339715367700947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3454805.46</v>
      </c>
      <c r="H71" s="26">
        <f t="shared" si="13"/>
        <v>3454805.46</v>
      </c>
      <c r="I71" s="26"/>
      <c r="J71" s="20">
        <f t="shared" si="6"/>
        <v>70.339715367700947</v>
      </c>
      <c r="K71" s="20">
        <f t="shared" si="7"/>
        <v>70.339715367700947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3454805.46</v>
      </c>
      <c r="H72" s="26">
        <v>3454805.46</v>
      </c>
      <c r="I72" s="26"/>
      <c r="J72" s="20">
        <f t="shared" si="6"/>
        <v>70.339715367700947</v>
      </c>
      <c r="K72" s="20">
        <f t="shared" si="7"/>
        <v>70.339715367700947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16000</v>
      </c>
      <c r="E73" s="26"/>
      <c r="F73" s="26">
        <v>16000</v>
      </c>
      <c r="G73" s="20">
        <f>H73+I73</f>
        <v>6907.7</v>
      </c>
      <c r="H73" s="26">
        <v>6907.7</v>
      </c>
      <c r="I73" s="26"/>
      <c r="J73" s="20">
        <f t="shared" si="6"/>
        <v>43.173124999999999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90674.64</v>
      </c>
      <c r="H74" s="26">
        <v>90674.64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15544.92</v>
      </c>
      <c r="H76" s="49">
        <f>H77+H80</f>
        <v>0</v>
      </c>
      <c r="I76" s="49">
        <f>I77+I80</f>
        <v>15544.92</v>
      </c>
      <c r="J76" s="53">
        <f t="shared" si="6"/>
        <v>31.089840000000002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15544.92</v>
      </c>
      <c r="H77" s="26">
        <f t="shared" ref="H77:H78" si="15">H78</f>
        <v>0</v>
      </c>
      <c r="I77" s="26">
        <f>I78+I79</f>
        <v>15544.92</v>
      </c>
      <c r="J77" s="20">
        <f t="shared" si="6"/>
        <v>31.089840000000002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15544.92</v>
      </c>
      <c r="H79" s="26"/>
      <c r="I79" s="26">
        <v>15544.92</v>
      </c>
      <c r="J79" s="20">
        <f t="shared" si="6"/>
        <v>31.089840000000002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350910</v>
      </c>
      <c r="E81" s="49">
        <f>E82+E98+E100+E103</f>
        <v>220910</v>
      </c>
      <c r="F81" s="49">
        <f>F82+F98+F100+F103</f>
        <v>130000</v>
      </c>
      <c r="G81" s="53">
        <f t="shared" si="2"/>
        <v>350136.44</v>
      </c>
      <c r="H81" s="49">
        <f>H82+H98+H100+H103+H94+H111</f>
        <v>209711.62</v>
      </c>
      <c r="I81" s="49">
        <f>I111+I103</f>
        <v>140424.82</v>
      </c>
      <c r="J81" s="53">
        <f t="shared" si="6"/>
        <v>99.779556011512923</v>
      </c>
      <c r="K81" s="53">
        <f t="shared" si="7"/>
        <v>94.930795346521208</v>
      </c>
      <c r="L81" s="53">
        <f t="shared" si="8"/>
        <v>108.0190923076923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118410</v>
      </c>
      <c r="E82" s="26">
        <f>E86+E88+E90+E92+E97+E96+E83+E85+E84+E94</f>
        <v>118410</v>
      </c>
      <c r="F82" s="26">
        <f>F86+F88+F90+F92</f>
        <v>0</v>
      </c>
      <c r="G82" s="20">
        <f>H82+I82</f>
        <v>46441.64</v>
      </c>
      <c r="H82" s="26">
        <f>H86+H88+H90+H92+H83+H97+H96+H85+H84+H95</f>
        <v>46441.64</v>
      </c>
      <c r="I82" s="26">
        <f>I86+I88+I90+I92+I84</f>
        <v>0</v>
      </c>
      <c r="J82" s="20">
        <f t="shared" si="6"/>
        <v>39.221045519804072</v>
      </c>
      <c r="K82" s="20">
        <f t="shared" si="7"/>
        <v>39.221045519804072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44000</v>
      </c>
      <c r="E83" s="26">
        <v>44000</v>
      </c>
      <c r="F83" s="26"/>
      <c r="G83" s="20">
        <f>H83+I83</f>
        <v>21005.25</v>
      </c>
      <c r="H83" s="26">
        <v>21005.25</v>
      </c>
      <c r="I83" s="26"/>
      <c r="J83" s="20">
        <f t="shared" si="6"/>
        <v>47.739204545454541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7500</v>
      </c>
      <c r="H84" s="26">
        <v>7500</v>
      </c>
      <c r="I84" s="26"/>
      <c r="J84" s="20">
        <f t="shared" si="6"/>
        <v>83.333333333333343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180.54</v>
      </c>
      <c r="H85" s="26">
        <v>180.54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10" si="16">E86+F86</f>
        <v>0</v>
      </c>
      <c r="E86" s="26"/>
      <c r="F86" s="26">
        <f>F87</f>
        <v>0</v>
      </c>
      <c r="G86" s="20">
        <f t="shared" ref="G86:G102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2500</v>
      </c>
      <c r="H87" s="26">
        <v>2500</v>
      </c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1410</v>
      </c>
      <c r="E92" s="26">
        <f>E93</f>
        <v>1410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-24.822695035460992</v>
      </c>
      <c r="K92" s="20">
        <f t="shared" si="7"/>
        <v>-24.822695035460992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1410</v>
      </c>
      <c r="E93" s="26">
        <v>1410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-24.822695035460992</v>
      </c>
      <c r="K93" s="20">
        <f t="shared" si="7"/>
        <v>-24.822695035460992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7519.92</v>
      </c>
      <c r="H94" s="26">
        <v>7519.92</v>
      </c>
      <c r="I94" s="49"/>
      <c r="J94" s="20">
        <f t="shared" si="6"/>
        <v>250.66399999999999</v>
      </c>
      <c r="K94" s="20">
        <f t="shared" si="7"/>
        <v>250.66399999999999</v>
      </c>
      <c r="L94" s="53"/>
      <c r="M94" s="7"/>
    </row>
    <row r="95" spans="1:13" ht="162.75" customHeight="1" x14ac:dyDescent="0.3">
      <c r="A95" s="117"/>
      <c r="B95" s="65" t="s">
        <v>19</v>
      </c>
      <c r="C95" s="66" t="s">
        <v>495</v>
      </c>
      <c r="D95" s="62"/>
      <c r="E95" s="26"/>
      <c r="F95" s="49"/>
      <c r="G95" s="20">
        <f>H95</f>
        <v>2500</v>
      </c>
      <c r="H95" s="26">
        <v>2500</v>
      </c>
      <c r="I95" s="49"/>
      <c r="J95" s="20"/>
      <c r="K95" s="20"/>
      <c r="L95" s="53"/>
      <c r="M95" s="7"/>
    </row>
    <row r="96" spans="1:13" ht="147.75" customHeight="1" x14ac:dyDescent="0.3">
      <c r="A96" s="117" t="s">
        <v>474</v>
      </c>
      <c r="B96" s="65" t="s">
        <v>19</v>
      </c>
      <c r="C96" s="66" t="s">
        <v>425</v>
      </c>
      <c r="D96" s="62">
        <f>E96</f>
        <v>1000</v>
      </c>
      <c r="E96" s="26">
        <v>1000</v>
      </c>
      <c r="F96" s="49"/>
      <c r="G96" s="20">
        <f>H96</f>
        <v>-894.15</v>
      </c>
      <c r="H96" s="26">
        <v>-894.15</v>
      </c>
      <c r="I96" s="49"/>
      <c r="J96" s="20">
        <f t="shared" si="6"/>
        <v>-89.415000000000006</v>
      </c>
      <c r="K96" s="20">
        <f t="shared" si="7"/>
        <v>-89.415000000000006</v>
      </c>
      <c r="L96" s="53"/>
      <c r="M96" s="7"/>
    </row>
    <row r="97" spans="1:13" ht="146.25" customHeight="1" x14ac:dyDescent="0.3">
      <c r="A97" s="117" t="s">
        <v>474</v>
      </c>
      <c r="B97" s="65" t="s">
        <v>19</v>
      </c>
      <c r="C97" s="66" t="s">
        <v>391</v>
      </c>
      <c r="D97" s="62">
        <f>E97+F97</f>
        <v>60000</v>
      </c>
      <c r="E97" s="26">
        <v>60000</v>
      </c>
      <c r="F97" s="26"/>
      <c r="G97" s="20">
        <f>H97+I97</f>
        <v>16500</v>
      </c>
      <c r="H97" s="26">
        <v>16500</v>
      </c>
      <c r="I97" s="26"/>
      <c r="J97" s="20">
        <f t="shared" si="6"/>
        <v>27.500000000000004</v>
      </c>
      <c r="K97" s="20">
        <f t="shared" si="7"/>
        <v>27.500000000000004</v>
      </c>
      <c r="L97" s="53"/>
      <c r="M97" s="7"/>
    </row>
    <row r="98" spans="1:13" ht="62.4" x14ac:dyDescent="0.3">
      <c r="A98" s="117" t="s">
        <v>365</v>
      </c>
      <c r="B98" s="65" t="s">
        <v>19</v>
      </c>
      <c r="C98" s="66" t="s">
        <v>366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367</v>
      </c>
      <c r="B99" s="65" t="s">
        <v>19</v>
      </c>
      <c r="C99" s="66" t="s">
        <v>368</v>
      </c>
      <c r="D99" s="62">
        <f t="shared" si="16"/>
        <v>0</v>
      </c>
      <c r="E99" s="26"/>
      <c r="F99" s="49"/>
      <c r="G99" s="20">
        <f t="shared" si="17"/>
        <v>0</v>
      </c>
      <c r="H99" s="49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87.2" x14ac:dyDescent="0.3">
      <c r="A100" s="117" t="s">
        <v>369</v>
      </c>
      <c r="B100" s="65" t="s">
        <v>19</v>
      </c>
      <c r="C100" s="66" t="s">
        <v>370</v>
      </c>
      <c r="D100" s="62">
        <f t="shared" si="16"/>
        <v>100000</v>
      </c>
      <c r="E100" s="26">
        <f>E101</f>
        <v>0</v>
      </c>
      <c r="F100" s="26">
        <f>F101</f>
        <v>100000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>
        <f t="shared" si="6"/>
        <v>2.5003899999999999</v>
      </c>
      <c r="K100" s="20" t="e">
        <f t="shared" si="7"/>
        <v>#DIV/0!</v>
      </c>
      <c r="L100" s="53">
        <f t="shared" si="8"/>
        <v>0</v>
      </c>
      <c r="M100" s="7"/>
    </row>
    <row r="101" spans="1:13" ht="93.6" x14ac:dyDescent="0.3">
      <c r="A101" s="117" t="s">
        <v>371</v>
      </c>
      <c r="B101" s="65" t="s">
        <v>19</v>
      </c>
      <c r="C101" s="66" t="s">
        <v>491</v>
      </c>
      <c r="D101" s="62">
        <f t="shared" si="16"/>
        <v>100000</v>
      </c>
      <c r="E101" s="26">
        <f>E102</f>
        <v>0</v>
      </c>
      <c r="F101" s="26">
        <f>F102</f>
        <v>100000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>
        <f t="shared" si="6"/>
        <v>2.5003899999999999</v>
      </c>
      <c r="K101" s="20" t="e">
        <f t="shared" si="7"/>
        <v>#DIV/0!</v>
      </c>
      <c r="L101" s="53">
        <f t="shared" si="8"/>
        <v>0</v>
      </c>
      <c r="M101" s="7"/>
    </row>
    <row r="102" spans="1:13" ht="124.8" x14ac:dyDescent="0.3">
      <c r="A102" s="117" t="s">
        <v>372</v>
      </c>
      <c r="B102" s="65" t="s">
        <v>19</v>
      </c>
      <c r="C102" s="66" t="s">
        <v>488</v>
      </c>
      <c r="D102" s="62">
        <f t="shared" si="16"/>
        <v>100000</v>
      </c>
      <c r="E102" s="26"/>
      <c r="F102" s="26">
        <v>100000</v>
      </c>
      <c r="G102" s="20">
        <f t="shared" si="17"/>
        <v>2500.39</v>
      </c>
      <c r="H102" s="26">
        <v>2500.39</v>
      </c>
      <c r="I102" s="49"/>
      <c r="J102" s="20">
        <f t="shared" si="6"/>
        <v>2.5003899999999999</v>
      </c>
      <c r="K102" s="20" t="e">
        <f t="shared" si="7"/>
        <v>#DIV/0!</v>
      </c>
      <c r="L102" s="53">
        <f t="shared" si="8"/>
        <v>0</v>
      </c>
      <c r="M102" s="7"/>
    </row>
    <row r="103" spans="1:13" ht="31.2" x14ac:dyDescent="0.3">
      <c r="A103" s="117" t="s">
        <v>373</v>
      </c>
      <c r="B103" s="65" t="s">
        <v>19</v>
      </c>
      <c r="C103" s="66" t="s">
        <v>374</v>
      </c>
      <c r="D103" s="62">
        <f t="shared" si="16"/>
        <v>132500</v>
      </c>
      <c r="E103" s="26">
        <f>E104+E106+E109+E111</f>
        <v>102500</v>
      </c>
      <c r="F103" s="26">
        <f>F104+F106+F109+F111</f>
        <v>30000</v>
      </c>
      <c r="G103" s="20">
        <f t="shared" si="2"/>
        <v>114404.96</v>
      </c>
      <c r="H103" s="26">
        <f>H104+H106+H109</f>
        <v>25200</v>
      </c>
      <c r="I103" s="26">
        <f>I104+I106+I109</f>
        <v>89204.96</v>
      </c>
      <c r="J103" s="20">
        <f t="shared" si="6"/>
        <v>86.343366037735862</v>
      </c>
      <c r="K103" s="20">
        <f t="shared" si="7"/>
        <v>24.585365853658537</v>
      </c>
      <c r="L103" s="20">
        <f t="shared" si="8"/>
        <v>297.34986666666668</v>
      </c>
      <c r="M103" s="7"/>
    </row>
    <row r="104" spans="1:13" ht="78" x14ac:dyDescent="0.3">
      <c r="A104" s="117" t="s">
        <v>375</v>
      </c>
      <c r="B104" s="65" t="s">
        <v>19</v>
      </c>
      <c r="C104" s="66" t="s">
        <v>376</v>
      </c>
      <c r="D104" s="62">
        <f t="shared" si="16"/>
        <v>0</v>
      </c>
      <c r="E104" s="26">
        <f>E105</f>
        <v>0</v>
      </c>
      <c r="F104" s="26">
        <f>F105</f>
        <v>0</v>
      </c>
      <c r="G104" s="20">
        <f t="shared" si="2"/>
        <v>0</v>
      </c>
      <c r="H104" s="26">
        <f>H105</f>
        <v>0</v>
      </c>
      <c r="I104" s="26">
        <f>I105</f>
        <v>0</v>
      </c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87.2" x14ac:dyDescent="0.3">
      <c r="A105" s="117" t="s">
        <v>377</v>
      </c>
      <c r="B105" s="65" t="s">
        <v>19</v>
      </c>
      <c r="C105" s="66" t="s">
        <v>378</v>
      </c>
      <c r="D105" s="62">
        <f t="shared" si="16"/>
        <v>0</v>
      </c>
      <c r="E105" s="26"/>
      <c r="F105" s="26"/>
      <c r="G105" s="20">
        <f t="shared" si="2"/>
        <v>0</v>
      </c>
      <c r="H105" s="26"/>
      <c r="I105" s="26"/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24.8" x14ac:dyDescent="0.3">
      <c r="A106" s="117" t="s">
        <v>379</v>
      </c>
      <c r="B106" s="65" t="s">
        <v>19</v>
      </c>
      <c r="C106" s="66" t="s">
        <v>380</v>
      </c>
      <c r="D106" s="62">
        <f t="shared" si="16"/>
        <v>10000</v>
      </c>
      <c r="E106" s="26">
        <f>E107+E108</f>
        <v>10000</v>
      </c>
      <c r="F106" s="26">
        <f>F107</f>
        <v>0</v>
      </c>
      <c r="G106" s="20">
        <f t="shared" ref="G106:G164" si="18">H106+I106</f>
        <v>90404.96</v>
      </c>
      <c r="H106" s="26">
        <f>H107+H108</f>
        <v>1200</v>
      </c>
      <c r="I106" s="26">
        <f>I107+I108</f>
        <v>89204.96</v>
      </c>
      <c r="J106" s="20">
        <f t="shared" si="6"/>
        <v>904.04960000000005</v>
      </c>
      <c r="K106" s="20">
        <f t="shared" si="7"/>
        <v>12</v>
      </c>
      <c r="L106" s="20" t="e">
        <f t="shared" si="8"/>
        <v>#DIV/0!</v>
      </c>
      <c r="M106" s="7"/>
    </row>
    <row r="107" spans="1:13" ht="109.8" thickBot="1" x14ac:dyDescent="0.35">
      <c r="A107" s="117" t="s">
        <v>381</v>
      </c>
      <c r="B107" s="65" t="s">
        <v>19</v>
      </c>
      <c r="C107" s="66" t="s">
        <v>382</v>
      </c>
      <c r="D107" s="62">
        <f t="shared" si="16"/>
        <v>10000</v>
      </c>
      <c r="E107" s="26">
        <v>10000</v>
      </c>
      <c r="F107" s="26"/>
      <c r="G107" s="20">
        <f t="shared" si="18"/>
        <v>90404.96</v>
      </c>
      <c r="H107" s="26">
        <v>1200</v>
      </c>
      <c r="I107" s="26">
        <v>89204.96</v>
      </c>
      <c r="J107" s="26">
        <f t="shared" si="6"/>
        <v>904.04960000000005</v>
      </c>
      <c r="K107" s="26">
        <f t="shared" si="7"/>
        <v>12</v>
      </c>
      <c r="L107" s="26" t="e">
        <f t="shared" si="8"/>
        <v>#DIV/0!</v>
      </c>
      <c r="M107" s="7"/>
    </row>
    <row r="108" spans="1:13" ht="93" x14ac:dyDescent="0.3">
      <c r="A108" s="119" t="s">
        <v>388</v>
      </c>
      <c r="B108" s="65" t="s">
        <v>19</v>
      </c>
      <c r="C108" s="66" t="s">
        <v>477</v>
      </c>
      <c r="D108" s="62">
        <f>E108+F108</f>
        <v>0</v>
      </c>
      <c r="E108" s="26"/>
      <c r="F108" s="26"/>
      <c r="G108" s="20">
        <f>H108+I108</f>
        <v>0</v>
      </c>
      <c r="H108" s="26"/>
      <c r="I108" s="26"/>
      <c r="J108" s="26" t="e">
        <f t="shared" si="6"/>
        <v>#DIV/0!</v>
      </c>
      <c r="K108" s="26" t="e">
        <f t="shared" si="7"/>
        <v>#DIV/0!</v>
      </c>
      <c r="L108" s="26" t="e">
        <f t="shared" si="8"/>
        <v>#DIV/0!</v>
      </c>
      <c r="M108" s="7"/>
    </row>
    <row r="109" spans="1:13" ht="31.2" x14ac:dyDescent="0.3">
      <c r="A109" s="117" t="s">
        <v>383</v>
      </c>
      <c r="B109" s="65" t="s">
        <v>19</v>
      </c>
      <c r="C109" s="66" t="s">
        <v>384</v>
      </c>
      <c r="D109" s="62">
        <f t="shared" si="16"/>
        <v>36000</v>
      </c>
      <c r="E109" s="26">
        <f>E110</f>
        <v>36000</v>
      </c>
      <c r="F109" s="26">
        <f>F110</f>
        <v>0</v>
      </c>
      <c r="G109" s="20">
        <f t="shared" si="18"/>
        <v>24000</v>
      </c>
      <c r="H109" s="26">
        <f>H110</f>
        <v>24000</v>
      </c>
      <c r="I109" s="26">
        <f>I110</f>
        <v>0</v>
      </c>
      <c r="J109" s="20">
        <f t="shared" ref="J109:L112" si="19">G109/D109*100</f>
        <v>66.666666666666657</v>
      </c>
      <c r="K109" s="20">
        <f t="shared" si="19"/>
        <v>66.666666666666657</v>
      </c>
      <c r="L109" s="20" t="e">
        <f t="shared" si="19"/>
        <v>#DIV/0!</v>
      </c>
      <c r="M109" s="7"/>
    </row>
    <row r="110" spans="1:13" ht="156" x14ac:dyDescent="0.3">
      <c r="A110" s="123" t="s">
        <v>385</v>
      </c>
      <c r="B110" s="124" t="s">
        <v>19</v>
      </c>
      <c r="C110" s="125" t="s">
        <v>386</v>
      </c>
      <c r="D110" s="62">
        <f t="shared" si="16"/>
        <v>36000</v>
      </c>
      <c r="E110" s="26">
        <v>36000</v>
      </c>
      <c r="F110" s="26"/>
      <c r="G110" s="20">
        <f t="shared" si="18"/>
        <v>24000</v>
      </c>
      <c r="H110" s="26">
        <v>24000</v>
      </c>
      <c r="I110" s="26"/>
      <c r="J110" s="20">
        <f t="shared" si="19"/>
        <v>66.666666666666657</v>
      </c>
      <c r="K110" s="20">
        <f t="shared" si="19"/>
        <v>66.666666666666657</v>
      </c>
      <c r="L110" s="20" t="e">
        <f t="shared" si="19"/>
        <v>#DIV/0!</v>
      </c>
      <c r="M110" s="7"/>
    </row>
    <row r="111" spans="1:13" ht="130.19999999999999" customHeight="1" x14ac:dyDescent="0.3">
      <c r="A111" s="126" t="s">
        <v>481</v>
      </c>
      <c r="B111" s="65" t="s">
        <v>19</v>
      </c>
      <c r="C111" s="66" t="s">
        <v>480</v>
      </c>
      <c r="D111" s="62">
        <f>E111+F111</f>
        <v>86500</v>
      </c>
      <c r="E111" s="26">
        <v>56500</v>
      </c>
      <c r="F111" s="26">
        <v>30000</v>
      </c>
      <c r="G111" s="20">
        <f>H111+I111</f>
        <v>179269.53</v>
      </c>
      <c r="H111" s="26">
        <v>128049.67</v>
      </c>
      <c r="I111" s="26">
        <v>51219.86</v>
      </c>
      <c r="J111" s="20">
        <f t="shared" si="19"/>
        <v>207.24801156069367</v>
      </c>
      <c r="K111" s="20"/>
      <c r="L111" s="20"/>
      <c r="M111" s="7"/>
    </row>
    <row r="112" spans="1:13" ht="31.2" x14ac:dyDescent="0.3">
      <c r="A112" s="115" t="s">
        <v>118</v>
      </c>
      <c r="B112" s="47" t="s">
        <v>19</v>
      </c>
      <c r="C112" s="48" t="s">
        <v>119</v>
      </c>
      <c r="D112" s="49">
        <f t="shared" ref="D112:D164" si="20">E112+F112</f>
        <v>308700</v>
      </c>
      <c r="E112" s="49">
        <f t="shared" ref="E112:F112" si="21">E116+E113</f>
        <v>0</v>
      </c>
      <c r="F112" s="49">
        <f t="shared" si="21"/>
        <v>308700</v>
      </c>
      <c r="G112" s="53">
        <f t="shared" si="18"/>
        <v>354788.61</v>
      </c>
      <c r="H112" s="49">
        <f>H116+H113</f>
        <v>-27409</v>
      </c>
      <c r="I112" s="49">
        <f>I116+I113</f>
        <v>382197.61</v>
      </c>
      <c r="J112" s="53">
        <f t="shared" si="19"/>
        <v>114.92990281827016</v>
      </c>
      <c r="K112" s="53" t="e">
        <f t="shared" si="19"/>
        <v>#DIV/0!</v>
      </c>
      <c r="L112" s="53">
        <f t="shared" si="19"/>
        <v>123.80874959507612</v>
      </c>
      <c r="M112" s="7"/>
    </row>
    <row r="113" spans="1:13" ht="15.6" x14ac:dyDescent="0.3">
      <c r="A113" s="114" t="s">
        <v>120</v>
      </c>
      <c r="B113" s="24" t="s">
        <v>19</v>
      </c>
      <c r="C113" s="25" t="s">
        <v>121</v>
      </c>
      <c r="D113" s="26">
        <f t="shared" si="20"/>
        <v>0</v>
      </c>
      <c r="E113" s="26">
        <f>E114+E115</f>
        <v>0</v>
      </c>
      <c r="F113" s="26">
        <f>F114+F115</f>
        <v>0</v>
      </c>
      <c r="G113" s="20">
        <f t="shared" si="18"/>
        <v>-27409</v>
      </c>
      <c r="H113" s="26">
        <f>H114+H115</f>
        <v>-27409</v>
      </c>
      <c r="I113" s="26">
        <f>I114+I115</f>
        <v>0</v>
      </c>
      <c r="J113" s="26"/>
      <c r="K113" s="26"/>
      <c r="L113" s="26"/>
      <c r="M113" s="7"/>
    </row>
    <row r="114" spans="1:13" ht="15.6" x14ac:dyDescent="0.3">
      <c r="A114" s="114" t="s">
        <v>120</v>
      </c>
      <c r="B114" s="24" t="s">
        <v>19</v>
      </c>
      <c r="C114" s="25" t="s">
        <v>332</v>
      </c>
      <c r="D114" s="26">
        <f t="shared" si="20"/>
        <v>0</v>
      </c>
      <c r="E114" s="26"/>
      <c r="F114" s="26"/>
      <c r="G114" s="20">
        <f t="shared" si="18"/>
        <v>-27409</v>
      </c>
      <c r="H114" s="26">
        <v>-27409</v>
      </c>
      <c r="I114" s="26"/>
      <c r="J114" s="20" t="e">
        <f t="shared" ref="J114:L120" si="22">G114/D114*100</f>
        <v>#DIV/0!</v>
      </c>
      <c r="K114" s="26"/>
      <c r="L114" s="26"/>
      <c r="M114" s="7"/>
    </row>
    <row r="115" spans="1:13" ht="46.8" x14ac:dyDescent="0.3">
      <c r="A115" s="114" t="s">
        <v>122</v>
      </c>
      <c r="B115" s="24" t="s">
        <v>19</v>
      </c>
      <c r="C115" s="25" t="s">
        <v>469</v>
      </c>
      <c r="D115" s="26">
        <f t="shared" si="20"/>
        <v>0</v>
      </c>
      <c r="E115" s="26"/>
      <c r="F115" s="26"/>
      <c r="G115" s="20">
        <f>I115</f>
        <v>0</v>
      </c>
      <c r="H115" s="26"/>
      <c r="I115" s="26"/>
      <c r="J115" s="20" t="e">
        <f t="shared" si="22"/>
        <v>#DIV/0!</v>
      </c>
      <c r="K115" s="26"/>
      <c r="L115" s="26"/>
      <c r="M115" s="7"/>
    </row>
    <row r="116" spans="1:13" ht="15.6" x14ac:dyDescent="0.3">
      <c r="A116" s="114" t="s">
        <v>123</v>
      </c>
      <c r="B116" s="24" t="s">
        <v>19</v>
      </c>
      <c r="C116" s="25" t="s">
        <v>124</v>
      </c>
      <c r="D116" s="26">
        <f t="shared" si="20"/>
        <v>308700</v>
      </c>
      <c r="E116" s="26">
        <f t="shared" ref="E116:H116" si="23">SUM(E117:E118)</f>
        <v>0</v>
      </c>
      <c r="F116" s="26">
        <f t="shared" si="23"/>
        <v>308700</v>
      </c>
      <c r="G116" s="20">
        <f t="shared" si="18"/>
        <v>382197.61</v>
      </c>
      <c r="H116" s="26">
        <f t="shared" si="23"/>
        <v>0</v>
      </c>
      <c r="I116" s="26">
        <f>I118</f>
        <v>382197.61</v>
      </c>
      <c r="J116" s="20">
        <f t="shared" si="22"/>
        <v>123.80874959507612</v>
      </c>
      <c r="K116" s="20" t="e">
        <f t="shared" si="22"/>
        <v>#DIV/0!</v>
      </c>
      <c r="L116" s="20">
        <f t="shared" si="22"/>
        <v>123.80874959507612</v>
      </c>
      <c r="M116" s="7"/>
    </row>
    <row r="117" spans="1:13" ht="31.2" x14ac:dyDescent="0.3">
      <c r="A117" s="114" t="s">
        <v>125</v>
      </c>
      <c r="B117" s="24" t="s">
        <v>19</v>
      </c>
      <c r="C117" s="25" t="s">
        <v>126</v>
      </c>
      <c r="D117" s="26">
        <f t="shared" si="20"/>
        <v>0</v>
      </c>
      <c r="E117" s="26"/>
      <c r="F117" s="26"/>
      <c r="G117" s="20">
        <f t="shared" si="18"/>
        <v>0</v>
      </c>
      <c r="H117" s="26"/>
      <c r="I117" s="26"/>
      <c r="J117" s="20" t="e">
        <f t="shared" si="22"/>
        <v>#DIV/0!</v>
      </c>
      <c r="K117" s="20" t="e">
        <f t="shared" si="22"/>
        <v>#DIV/0!</v>
      </c>
      <c r="L117" s="20" t="e">
        <f t="shared" si="22"/>
        <v>#DIV/0!</v>
      </c>
      <c r="M117" s="7"/>
    </row>
    <row r="118" spans="1:13" ht="31.2" x14ac:dyDescent="0.3">
      <c r="A118" s="114" t="s">
        <v>127</v>
      </c>
      <c r="B118" s="24" t="s">
        <v>19</v>
      </c>
      <c r="C118" s="25" t="s">
        <v>390</v>
      </c>
      <c r="D118" s="26">
        <f t="shared" si="20"/>
        <v>308700</v>
      </c>
      <c r="E118" s="26"/>
      <c r="F118" s="26">
        <v>308700</v>
      </c>
      <c r="G118" s="20">
        <f t="shared" si="18"/>
        <v>382197.61</v>
      </c>
      <c r="H118" s="26"/>
      <c r="I118" s="26">
        <v>382197.61</v>
      </c>
      <c r="J118" s="20">
        <f t="shared" si="22"/>
        <v>123.80874959507612</v>
      </c>
      <c r="K118" s="20" t="e">
        <f t="shared" si="22"/>
        <v>#DIV/0!</v>
      </c>
      <c r="L118" s="20">
        <f t="shared" si="22"/>
        <v>123.80874959507612</v>
      </c>
      <c r="M118" s="7"/>
    </row>
    <row r="119" spans="1:13" ht="15.6" x14ac:dyDescent="0.3">
      <c r="A119" s="115" t="s">
        <v>128</v>
      </c>
      <c r="B119" s="47" t="s">
        <v>19</v>
      </c>
      <c r="C119" s="48" t="s">
        <v>129</v>
      </c>
      <c r="D119" s="49">
        <f>D120+D162+D160+D161</f>
        <v>702349993.24000001</v>
      </c>
      <c r="E119" s="49">
        <f>E120+E162+E160</f>
        <v>657756458.24000001</v>
      </c>
      <c r="F119" s="49">
        <f t="shared" ref="F119" si="24">F120+F162</f>
        <v>115152698</v>
      </c>
      <c r="G119" s="49">
        <f>G120+G162+G160+G161</f>
        <v>435280758.76000005</v>
      </c>
      <c r="H119" s="49">
        <f>H120+H162+H160+H161</f>
        <v>434351796.31</v>
      </c>
      <c r="I119" s="49">
        <f>I120+I162+I161</f>
        <v>49383545.490000002</v>
      </c>
      <c r="J119" s="53">
        <f t="shared" si="22"/>
        <v>61.974907517548772</v>
      </c>
      <c r="K119" s="53">
        <f t="shared" si="22"/>
        <v>66.035352579011104</v>
      </c>
      <c r="L119" s="53">
        <f t="shared" si="22"/>
        <v>42.885270035097228</v>
      </c>
      <c r="M119" s="7"/>
    </row>
    <row r="120" spans="1:13" ht="62.4" x14ac:dyDescent="0.3">
      <c r="A120" s="115" t="s">
        <v>130</v>
      </c>
      <c r="B120" s="47" t="s">
        <v>19</v>
      </c>
      <c r="C120" s="48" t="s">
        <v>131</v>
      </c>
      <c r="D120" s="49">
        <f>D121+D127+D136+D151</f>
        <v>709430855</v>
      </c>
      <c r="E120" s="49">
        <f>E121+E127+E136+E151</f>
        <v>664837320</v>
      </c>
      <c r="F120" s="49">
        <f>F121+F127+F136+F152+F151+F161</f>
        <v>115152698</v>
      </c>
      <c r="G120" s="49">
        <f>G121+G127+G136+G151</f>
        <v>442356620.52000004</v>
      </c>
      <c r="H120" s="49">
        <f>H121+H127+H136+H151</f>
        <v>441427658.06999999</v>
      </c>
      <c r="I120" s="49">
        <f>I121+I127+I136+I152+I151</f>
        <v>49383545.490000002</v>
      </c>
      <c r="J120" s="49">
        <f t="shared" si="22"/>
        <v>62.353732911715554</v>
      </c>
      <c r="K120" s="49">
        <f t="shared" si="22"/>
        <v>66.396341599776619</v>
      </c>
      <c r="L120" s="49">
        <f t="shared" si="22"/>
        <v>42.885270035097228</v>
      </c>
      <c r="M120" s="7"/>
    </row>
    <row r="121" spans="1:13" ht="31.2" x14ac:dyDescent="0.3">
      <c r="A121" s="114" t="s">
        <v>132</v>
      </c>
      <c r="B121" s="24" t="s">
        <v>19</v>
      </c>
      <c r="C121" s="25" t="s">
        <v>394</v>
      </c>
      <c r="D121" s="26">
        <f>D122</f>
        <v>309477800</v>
      </c>
      <c r="E121" s="26">
        <f>E122+E126</f>
        <v>309477800</v>
      </c>
      <c r="F121" s="26">
        <f>F122+F126</f>
        <v>67788963</v>
      </c>
      <c r="G121" s="26">
        <f>G122</f>
        <v>215174300</v>
      </c>
      <c r="H121" s="26">
        <f>H122+H126</f>
        <v>215174300</v>
      </c>
      <c r="I121" s="26">
        <f>I122+I126</f>
        <v>46784350</v>
      </c>
      <c r="J121" s="20">
        <f t="shared" ref="J121:L126" si="25">G121/D121*100</f>
        <v>69.528185866643739</v>
      </c>
      <c r="K121" s="20">
        <f t="shared" si="25"/>
        <v>69.528185866643739</v>
      </c>
      <c r="L121" s="20">
        <f t="shared" si="25"/>
        <v>69.014700814939445</v>
      </c>
      <c r="M121" s="7"/>
    </row>
    <row r="122" spans="1:13" ht="31.2" x14ac:dyDescent="0.3">
      <c r="A122" s="114" t="s">
        <v>133</v>
      </c>
      <c r="B122" s="24" t="s">
        <v>19</v>
      </c>
      <c r="C122" s="25" t="s">
        <v>395</v>
      </c>
      <c r="D122" s="26">
        <f>D123+D124+D126</f>
        <v>309477800</v>
      </c>
      <c r="E122" s="26">
        <f t="shared" ref="E122:H122" si="26">E123+E124</f>
        <v>183157200</v>
      </c>
      <c r="F122" s="26">
        <f>F123+F124+F125</f>
        <v>67788963</v>
      </c>
      <c r="G122" s="26">
        <f>G123+G124+G126</f>
        <v>215174300</v>
      </c>
      <c r="H122" s="26">
        <f t="shared" si="26"/>
        <v>130960600</v>
      </c>
      <c r="I122" s="26">
        <f>I123+I124+I125</f>
        <v>46784350</v>
      </c>
      <c r="J122" s="20">
        <f t="shared" si="25"/>
        <v>69.528185866643739</v>
      </c>
      <c r="K122" s="20">
        <f t="shared" si="25"/>
        <v>71.501748225021998</v>
      </c>
      <c r="L122" s="20">
        <f t="shared" si="25"/>
        <v>69.014700814939445</v>
      </c>
      <c r="M122" s="7"/>
    </row>
    <row r="123" spans="1:13" ht="46.8" x14ac:dyDescent="0.3">
      <c r="A123" s="114" t="s">
        <v>134</v>
      </c>
      <c r="B123" s="24" t="s">
        <v>19</v>
      </c>
      <c r="C123" s="25" t="s">
        <v>396</v>
      </c>
      <c r="D123" s="26">
        <f t="shared" si="20"/>
        <v>183157200</v>
      </c>
      <c r="E123" s="26">
        <v>183157200</v>
      </c>
      <c r="F123" s="26"/>
      <c r="G123" s="20">
        <f t="shared" si="18"/>
        <v>130960600</v>
      </c>
      <c r="H123" s="26">
        <v>130960600</v>
      </c>
      <c r="I123" s="26"/>
      <c r="J123" s="20">
        <f t="shared" si="25"/>
        <v>71.501748225021998</v>
      </c>
      <c r="K123" s="20">
        <f t="shared" si="25"/>
        <v>71.501748225021998</v>
      </c>
      <c r="L123" s="20" t="e">
        <f t="shared" si="25"/>
        <v>#DIV/0!</v>
      </c>
      <c r="M123" s="7"/>
    </row>
    <row r="124" spans="1:13" ht="46.8" x14ac:dyDescent="0.3">
      <c r="A124" s="114" t="s">
        <v>135</v>
      </c>
      <c r="B124" s="24" t="s">
        <v>19</v>
      </c>
      <c r="C124" s="25" t="s">
        <v>397</v>
      </c>
      <c r="D124" s="26">
        <f>E124+F124</f>
        <v>0</v>
      </c>
      <c r="E124" s="26"/>
      <c r="F124" s="26"/>
      <c r="G124" s="20">
        <f>H124+I124</f>
        <v>0</v>
      </c>
      <c r="H124" s="26"/>
      <c r="I124" s="26"/>
      <c r="J124" s="20" t="e">
        <f t="shared" si="25"/>
        <v>#DIV/0!</v>
      </c>
      <c r="K124" s="20" t="e">
        <f t="shared" si="25"/>
        <v>#DIV/0!</v>
      </c>
      <c r="L124" s="20" t="e">
        <f t="shared" si="25"/>
        <v>#DIV/0!</v>
      </c>
      <c r="M124" s="7"/>
    </row>
    <row r="125" spans="1:13" ht="43.5" customHeight="1" x14ac:dyDescent="0.3">
      <c r="A125" s="114" t="s">
        <v>444</v>
      </c>
      <c r="B125" s="24" t="s">
        <v>19</v>
      </c>
      <c r="C125" s="25" t="s">
        <v>443</v>
      </c>
      <c r="D125" s="26"/>
      <c r="E125" s="26"/>
      <c r="F125" s="26">
        <v>67788963</v>
      </c>
      <c r="G125" s="20"/>
      <c r="H125" s="26"/>
      <c r="I125" s="26">
        <v>46784350</v>
      </c>
      <c r="J125" s="26"/>
      <c r="K125" s="26"/>
      <c r="L125" s="26"/>
      <c r="M125" s="7"/>
    </row>
    <row r="126" spans="1:13" ht="62.4" x14ac:dyDescent="0.3">
      <c r="A126" s="114" t="s">
        <v>136</v>
      </c>
      <c r="B126" s="24" t="s">
        <v>19</v>
      </c>
      <c r="C126" s="25" t="s">
        <v>398</v>
      </c>
      <c r="D126" s="26">
        <f t="shared" si="20"/>
        <v>126320600</v>
      </c>
      <c r="E126" s="26">
        <v>126320600</v>
      </c>
      <c r="F126" s="26"/>
      <c r="G126" s="20">
        <f t="shared" si="18"/>
        <v>84213700</v>
      </c>
      <c r="H126" s="26">
        <v>84213700</v>
      </c>
      <c r="I126" s="26"/>
      <c r="J126" s="20">
        <f t="shared" si="25"/>
        <v>66.666640278782722</v>
      </c>
      <c r="K126" s="26"/>
      <c r="L126" s="26"/>
      <c r="M126" s="7"/>
    </row>
    <row r="127" spans="1:13" ht="46.8" x14ac:dyDescent="0.3">
      <c r="A127" s="115" t="s">
        <v>137</v>
      </c>
      <c r="B127" s="47" t="s">
        <v>19</v>
      </c>
      <c r="C127" s="48" t="s">
        <v>399</v>
      </c>
      <c r="D127" s="49">
        <f t="shared" si="20"/>
        <v>118927292</v>
      </c>
      <c r="E127" s="49">
        <f>E129+E133+E128+E132+E131</f>
        <v>74030057</v>
      </c>
      <c r="F127" s="49">
        <f>F129+F133+F130+F128</f>
        <v>44897235</v>
      </c>
      <c r="G127" s="53">
        <f t="shared" si="18"/>
        <v>60626158.470000006</v>
      </c>
      <c r="H127" s="49">
        <f>H129+H133+H128+H132+H131</f>
        <v>59561511.620000005</v>
      </c>
      <c r="I127" s="49">
        <f>I129+I133+I128++I130</f>
        <v>1064646.8500000001</v>
      </c>
      <c r="J127" s="53">
        <f>G127/D127*100</f>
        <v>50.977498478650304</v>
      </c>
      <c r="K127" s="53">
        <f>H127/E127*100</f>
        <v>80.455850006977585</v>
      </c>
      <c r="L127" s="53">
        <f>I127/F127*100</f>
        <v>2.3712971411268424</v>
      </c>
      <c r="M127" s="7"/>
    </row>
    <row r="128" spans="1:13" ht="218.4" x14ac:dyDescent="0.3">
      <c r="A128" s="114" t="s">
        <v>460</v>
      </c>
      <c r="B128" s="24" t="s">
        <v>19</v>
      </c>
      <c r="C128" s="25" t="s">
        <v>451</v>
      </c>
      <c r="D128" s="26">
        <f t="shared" si="20"/>
        <v>0</v>
      </c>
      <c r="E128" s="26"/>
      <c r="F128" s="26"/>
      <c r="G128" s="20">
        <f t="shared" si="18"/>
        <v>0</v>
      </c>
      <c r="H128" s="26"/>
      <c r="I128" s="26"/>
      <c r="J128" s="26" t="e">
        <f t="shared" ref="J128:J132" si="27">G128/D128*100</f>
        <v>#DIV/0!</v>
      </c>
      <c r="K128" s="26" t="e">
        <f t="shared" ref="K128:K132" si="28">H128/E128*100</f>
        <v>#DIV/0!</v>
      </c>
      <c r="L128" s="53" t="e">
        <f t="shared" ref="L128:L132" si="29">I128/F128*100</f>
        <v>#DIV/0!</v>
      </c>
      <c r="M128" s="7"/>
    </row>
    <row r="129" spans="1:13" ht="46.8" x14ac:dyDescent="0.3">
      <c r="A129" s="114" t="s">
        <v>431</v>
      </c>
      <c r="B129" s="24" t="s">
        <v>19</v>
      </c>
      <c r="C129" s="25" t="s">
        <v>430</v>
      </c>
      <c r="D129" s="26">
        <f t="shared" si="20"/>
        <v>2513300</v>
      </c>
      <c r="E129" s="26">
        <v>2513300</v>
      </c>
      <c r="F129" s="26"/>
      <c r="G129" s="20">
        <f t="shared" si="18"/>
        <v>846522.56</v>
      </c>
      <c r="H129" s="26">
        <v>846522.56</v>
      </c>
      <c r="I129" s="26"/>
      <c r="J129" s="26">
        <f t="shared" si="27"/>
        <v>33.681715672621657</v>
      </c>
      <c r="K129" s="26">
        <f t="shared" si="28"/>
        <v>33.681715672621657</v>
      </c>
      <c r="L129" s="53" t="e">
        <f t="shared" si="29"/>
        <v>#DIV/0!</v>
      </c>
      <c r="M129" s="7"/>
    </row>
    <row r="130" spans="1:13" ht="196.5" customHeight="1" x14ac:dyDescent="0.3">
      <c r="A130" s="114" t="s">
        <v>454</v>
      </c>
      <c r="B130" s="24" t="s">
        <v>19</v>
      </c>
      <c r="C130" s="25" t="s">
        <v>449</v>
      </c>
      <c r="D130" s="26">
        <f>E130+F130</f>
        <v>0</v>
      </c>
      <c r="E130" s="26"/>
      <c r="F130" s="26"/>
      <c r="G130" s="20">
        <f>H130+I130</f>
        <v>0</v>
      </c>
      <c r="H130" s="26"/>
      <c r="I130" s="26"/>
      <c r="J130" s="26" t="e">
        <f t="shared" si="27"/>
        <v>#DIV/0!</v>
      </c>
      <c r="K130" s="26" t="e">
        <f t="shared" si="28"/>
        <v>#DIV/0!</v>
      </c>
      <c r="L130" s="53" t="e">
        <f t="shared" si="29"/>
        <v>#DIV/0!</v>
      </c>
      <c r="M130" s="7"/>
    </row>
    <row r="131" spans="1:13" ht="46.8" customHeight="1" x14ac:dyDescent="0.3">
      <c r="A131" s="114" t="s">
        <v>493</v>
      </c>
      <c r="B131" s="24" t="s">
        <v>19</v>
      </c>
      <c r="C131" s="25" t="s">
        <v>492</v>
      </c>
      <c r="D131" s="26">
        <f>E131+F131</f>
        <v>50535400</v>
      </c>
      <c r="E131" s="26">
        <v>50535400</v>
      </c>
      <c r="F131" s="26"/>
      <c r="G131" s="20">
        <f>H131+I131</f>
        <v>43838835.25</v>
      </c>
      <c r="H131" s="26">
        <v>43838835.25</v>
      </c>
      <c r="I131" s="26"/>
      <c r="J131" s="26">
        <f t="shared" si="27"/>
        <v>86.74876472730007</v>
      </c>
      <c r="K131" s="26"/>
      <c r="L131" s="53"/>
      <c r="M131" s="7"/>
    </row>
    <row r="132" spans="1:13" ht="44.25" customHeight="1" x14ac:dyDescent="0.3">
      <c r="A132" s="114" t="s">
        <v>461</v>
      </c>
      <c r="B132" s="24" t="s">
        <v>19</v>
      </c>
      <c r="C132" s="25" t="s">
        <v>458</v>
      </c>
      <c r="D132" s="26">
        <f>E132+F132</f>
        <v>37540</v>
      </c>
      <c r="E132" s="26">
        <v>37540</v>
      </c>
      <c r="F132" s="26"/>
      <c r="G132" s="20">
        <f>H132+I132</f>
        <v>37540</v>
      </c>
      <c r="H132" s="26">
        <v>37540</v>
      </c>
      <c r="I132" s="26"/>
      <c r="J132" s="26">
        <f t="shared" si="27"/>
        <v>100</v>
      </c>
      <c r="K132" s="26">
        <f t="shared" si="28"/>
        <v>100</v>
      </c>
      <c r="L132" s="53" t="e">
        <f t="shared" si="29"/>
        <v>#DIV/0!</v>
      </c>
      <c r="M132" s="7"/>
    </row>
    <row r="133" spans="1:13" ht="15.6" x14ac:dyDescent="0.3">
      <c r="A133" s="114" t="s">
        <v>138</v>
      </c>
      <c r="B133" s="24" t="s">
        <v>19</v>
      </c>
      <c r="C133" s="25" t="s">
        <v>400</v>
      </c>
      <c r="D133" s="26">
        <f t="shared" si="20"/>
        <v>65841052</v>
      </c>
      <c r="E133" s="26">
        <f t="shared" ref="E133:I133" si="30">E134+E135</f>
        <v>20943817</v>
      </c>
      <c r="F133" s="26">
        <f>F135</f>
        <v>44897235</v>
      </c>
      <c r="G133" s="20">
        <f t="shared" si="18"/>
        <v>15903260.66</v>
      </c>
      <c r="H133" s="26">
        <f t="shared" si="30"/>
        <v>14838613.810000001</v>
      </c>
      <c r="I133" s="26">
        <f t="shared" si="30"/>
        <v>1064646.8500000001</v>
      </c>
      <c r="J133" s="20">
        <f t="shared" ref="J133:L135" si="31">G133/D133*100</f>
        <v>24.154019683646609</v>
      </c>
      <c r="K133" s="20">
        <f t="shared" si="31"/>
        <v>70.849615473626415</v>
      </c>
      <c r="L133" s="20">
        <f t="shared" si="31"/>
        <v>2.3712971411268424</v>
      </c>
      <c r="M133" s="7"/>
    </row>
    <row r="134" spans="1:13" ht="31.2" x14ac:dyDescent="0.3">
      <c r="A134" s="114" t="s">
        <v>139</v>
      </c>
      <c r="B134" s="24" t="s">
        <v>19</v>
      </c>
      <c r="C134" s="25" t="s">
        <v>401</v>
      </c>
      <c r="D134" s="26">
        <f t="shared" si="20"/>
        <v>20943817</v>
      </c>
      <c r="E134" s="26">
        <v>20943817</v>
      </c>
      <c r="F134" s="26"/>
      <c r="G134" s="20">
        <f t="shared" si="18"/>
        <v>14838613.810000001</v>
      </c>
      <c r="H134" s="26">
        <v>14838613.810000001</v>
      </c>
      <c r="I134" s="26"/>
      <c r="J134" s="20">
        <f t="shared" si="31"/>
        <v>70.849615473626415</v>
      </c>
      <c r="K134" s="20">
        <f t="shared" si="31"/>
        <v>70.849615473626415</v>
      </c>
      <c r="L134" s="20" t="e">
        <f t="shared" si="31"/>
        <v>#DIV/0!</v>
      </c>
      <c r="M134" s="7"/>
    </row>
    <row r="135" spans="1:13" ht="31.2" x14ac:dyDescent="0.3">
      <c r="A135" s="114" t="s">
        <v>140</v>
      </c>
      <c r="B135" s="24" t="s">
        <v>19</v>
      </c>
      <c r="C135" s="25" t="s">
        <v>402</v>
      </c>
      <c r="D135" s="26">
        <f t="shared" si="20"/>
        <v>44897235</v>
      </c>
      <c r="E135" s="26"/>
      <c r="F135" s="26">
        <v>44897235</v>
      </c>
      <c r="G135" s="20">
        <f t="shared" si="18"/>
        <v>1064646.8500000001</v>
      </c>
      <c r="H135" s="26"/>
      <c r="I135" s="26">
        <v>1064646.8500000001</v>
      </c>
      <c r="J135" s="20">
        <f t="shared" si="31"/>
        <v>2.3712971411268424</v>
      </c>
      <c r="K135" s="26"/>
      <c r="L135" s="26"/>
      <c r="M135" s="7"/>
    </row>
    <row r="136" spans="1:13" ht="31.2" x14ac:dyDescent="0.3">
      <c r="A136" s="115" t="s">
        <v>141</v>
      </c>
      <c r="B136" s="47" t="s">
        <v>19</v>
      </c>
      <c r="C136" s="48" t="s">
        <v>403</v>
      </c>
      <c r="D136" s="49">
        <f t="shared" si="20"/>
        <v>272763963</v>
      </c>
      <c r="E136" s="49">
        <f>E137+E139+E141+E143+E146+E149+E148</f>
        <v>271297463</v>
      </c>
      <c r="F136" s="49">
        <f>F137+F139+F141+F143+F146+F148+F149</f>
        <v>1466500</v>
      </c>
      <c r="G136" s="53">
        <f t="shared" si="18"/>
        <v>159621842.82999998</v>
      </c>
      <c r="H136" s="49">
        <f>H137+H139+H141+H143+H146+H149+H148</f>
        <v>158677294.19</v>
      </c>
      <c r="I136" s="26">
        <f>I137+I139+I141+I143+I146+I148+I149+I145</f>
        <v>944548.6399999999</v>
      </c>
      <c r="J136" s="53">
        <f>G136/D136*100</f>
        <v>58.520136265214759</v>
      </c>
      <c r="K136" s="53">
        <f>H136/E136*100</f>
        <v>58.488307422911653</v>
      </c>
      <c r="L136" s="53">
        <f>I136/F136*100</f>
        <v>64.408362768496403</v>
      </c>
      <c r="M136" s="7"/>
    </row>
    <row r="137" spans="1:13" ht="78" x14ac:dyDescent="0.3">
      <c r="A137" s="114" t="s">
        <v>142</v>
      </c>
      <c r="B137" s="24" t="s">
        <v>19</v>
      </c>
      <c r="C137" s="25" t="s">
        <v>404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6"/>
      <c r="K137" s="26"/>
      <c r="L137" s="26"/>
      <c r="M137" s="7"/>
    </row>
    <row r="138" spans="1:13" ht="78" x14ac:dyDescent="0.3">
      <c r="A138" s="114" t="s">
        <v>143</v>
      </c>
      <c r="B138" s="24" t="s">
        <v>19</v>
      </c>
      <c r="C138" s="25" t="s">
        <v>405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6"/>
      <c r="K138" s="26"/>
      <c r="L138" s="26"/>
      <c r="M138" s="7"/>
    </row>
    <row r="139" spans="1:13" ht="62.4" x14ac:dyDescent="0.3">
      <c r="A139" s="114" t="s">
        <v>144</v>
      </c>
      <c r="B139" s="24" t="s">
        <v>19</v>
      </c>
      <c r="C139" s="25" t="s">
        <v>406</v>
      </c>
      <c r="D139" s="26">
        <f t="shared" si="20"/>
        <v>1298400</v>
      </c>
      <c r="E139" s="26">
        <f>E140</f>
        <v>0</v>
      </c>
      <c r="F139" s="26">
        <f>F140</f>
        <v>1298400</v>
      </c>
      <c r="G139" s="20">
        <f t="shared" si="18"/>
        <v>838973.19</v>
      </c>
      <c r="H139" s="26">
        <f>H140</f>
        <v>0</v>
      </c>
      <c r="I139" s="26">
        <f>I140</f>
        <v>838973.19</v>
      </c>
      <c r="J139" s="20">
        <f t="shared" ref="J139:L145" si="32">G139/D139*100</f>
        <v>64.615926524953778</v>
      </c>
      <c r="K139" s="20" t="e">
        <f t="shared" si="32"/>
        <v>#DIV/0!</v>
      </c>
      <c r="L139" s="20">
        <f t="shared" si="32"/>
        <v>64.615926524953778</v>
      </c>
      <c r="M139" s="7"/>
    </row>
    <row r="140" spans="1:13" ht="62.4" x14ac:dyDescent="0.3">
      <c r="A140" s="114" t="s">
        <v>145</v>
      </c>
      <c r="B140" s="24" t="s">
        <v>19</v>
      </c>
      <c r="C140" s="25" t="s">
        <v>407</v>
      </c>
      <c r="D140" s="26">
        <f t="shared" si="20"/>
        <v>1298400</v>
      </c>
      <c r="E140" s="26"/>
      <c r="F140" s="26">
        <v>1298400</v>
      </c>
      <c r="G140" s="20">
        <f t="shared" si="18"/>
        <v>838973.19</v>
      </c>
      <c r="H140" s="26">
        <v>0</v>
      </c>
      <c r="I140" s="26">
        <v>838973.19</v>
      </c>
      <c r="J140" s="20">
        <f t="shared" si="32"/>
        <v>64.615926524953778</v>
      </c>
      <c r="K140" s="20" t="e">
        <f t="shared" si="32"/>
        <v>#DIV/0!</v>
      </c>
      <c r="L140" s="20">
        <f t="shared" si="32"/>
        <v>64.615926524953778</v>
      </c>
      <c r="M140" s="7"/>
    </row>
    <row r="141" spans="1:13" ht="62.4" x14ac:dyDescent="0.3">
      <c r="A141" s="114" t="s">
        <v>146</v>
      </c>
      <c r="B141" s="24" t="s">
        <v>19</v>
      </c>
      <c r="C141" s="25" t="s">
        <v>408</v>
      </c>
      <c r="D141" s="26">
        <f t="shared" si="20"/>
        <v>0</v>
      </c>
      <c r="E141" s="26">
        <f>E142</f>
        <v>0</v>
      </c>
      <c r="F141" s="26">
        <f>F142</f>
        <v>0</v>
      </c>
      <c r="G141" s="20">
        <f t="shared" si="18"/>
        <v>0</v>
      </c>
      <c r="H141" s="26">
        <f>H142</f>
        <v>0</v>
      </c>
      <c r="I141" s="26">
        <f>I142</f>
        <v>0</v>
      </c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62.4" x14ac:dyDescent="0.3">
      <c r="A142" s="114" t="s">
        <v>147</v>
      </c>
      <c r="B142" s="24" t="s">
        <v>19</v>
      </c>
      <c r="C142" s="25" t="s">
        <v>409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0" t="e">
        <f t="shared" si="32"/>
        <v>#DIV/0!</v>
      </c>
      <c r="K142" s="20" t="e">
        <f t="shared" si="32"/>
        <v>#DIV/0!</v>
      </c>
      <c r="L142" s="20" t="e">
        <f t="shared" si="32"/>
        <v>#DIV/0!</v>
      </c>
      <c r="M142" s="7"/>
    </row>
    <row r="143" spans="1:13" ht="46.8" x14ac:dyDescent="0.3">
      <c r="A143" s="114" t="s">
        <v>148</v>
      </c>
      <c r="B143" s="24" t="s">
        <v>19</v>
      </c>
      <c r="C143" s="25" t="s">
        <v>410</v>
      </c>
      <c r="D143" s="26">
        <f t="shared" si="20"/>
        <v>59744663</v>
      </c>
      <c r="E143" s="26">
        <f>E144+E145</f>
        <v>59576563</v>
      </c>
      <c r="F143" s="26">
        <f>F144+F145</f>
        <v>168100</v>
      </c>
      <c r="G143" s="20">
        <f t="shared" si="18"/>
        <v>39439313.990000002</v>
      </c>
      <c r="H143" s="26">
        <f>H144+H145</f>
        <v>39439313.990000002</v>
      </c>
      <c r="I143" s="26"/>
      <c r="J143" s="20">
        <f t="shared" si="32"/>
        <v>66.013116502138445</v>
      </c>
      <c r="K143" s="20">
        <f t="shared" si="32"/>
        <v>66.199377748595538</v>
      </c>
      <c r="L143" s="20">
        <f t="shared" si="32"/>
        <v>0</v>
      </c>
      <c r="M143" s="7"/>
    </row>
    <row r="144" spans="1:13" ht="62.4" x14ac:dyDescent="0.3">
      <c r="A144" s="114" t="s">
        <v>149</v>
      </c>
      <c r="B144" s="24" t="s">
        <v>19</v>
      </c>
      <c r="C144" s="25" t="s">
        <v>411</v>
      </c>
      <c r="D144" s="26">
        <f t="shared" si="20"/>
        <v>59576563</v>
      </c>
      <c r="E144" s="26">
        <v>59576563</v>
      </c>
      <c r="F144" s="26"/>
      <c r="G144" s="20">
        <f t="shared" si="18"/>
        <v>39439313.990000002</v>
      </c>
      <c r="H144" s="26">
        <v>39439313.990000002</v>
      </c>
      <c r="I144" s="26"/>
      <c r="J144" s="20">
        <f t="shared" si="32"/>
        <v>66.199377748595538</v>
      </c>
      <c r="K144" s="20">
        <f t="shared" si="32"/>
        <v>66.199377748595538</v>
      </c>
      <c r="L144" s="20" t="e">
        <f t="shared" si="32"/>
        <v>#DIV/0!</v>
      </c>
      <c r="M144" s="7"/>
    </row>
    <row r="145" spans="1:13" ht="62.4" x14ac:dyDescent="0.3">
      <c r="A145" s="114" t="s">
        <v>150</v>
      </c>
      <c r="B145" s="24" t="s">
        <v>19</v>
      </c>
      <c r="C145" s="25" t="s">
        <v>414</v>
      </c>
      <c r="D145" s="26">
        <f t="shared" si="20"/>
        <v>168100</v>
      </c>
      <c r="E145" s="26"/>
      <c r="F145" s="26">
        <v>168100</v>
      </c>
      <c r="G145" s="20">
        <f t="shared" si="18"/>
        <v>105575.45</v>
      </c>
      <c r="H145" s="26"/>
      <c r="I145" s="26">
        <v>105575.45</v>
      </c>
      <c r="J145" s="20">
        <f t="shared" si="32"/>
        <v>62.805145746579413</v>
      </c>
      <c r="K145" s="20" t="e">
        <f t="shared" si="32"/>
        <v>#DIV/0!</v>
      </c>
      <c r="L145" s="20">
        <f t="shared" si="32"/>
        <v>62.805145746579413</v>
      </c>
      <c r="M145" s="7"/>
    </row>
    <row r="146" spans="1:13" ht="46.8" x14ac:dyDescent="0.3">
      <c r="A146" s="114" t="s">
        <v>151</v>
      </c>
      <c r="B146" s="24" t="s">
        <v>19</v>
      </c>
      <c r="C146" s="25" t="s">
        <v>412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62.4" x14ac:dyDescent="0.3">
      <c r="A147" s="114" t="s">
        <v>152</v>
      </c>
      <c r="B147" s="24" t="s">
        <v>19</v>
      </c>
      <c r="C147" s="25" t="s">
        <v>413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31.2" x14ac:dyDescent="0.3">
      <c r="A148" s="114" t="s">
        <v>342</v>
      </c>
      <c r="B148" s="24" t="s">
        <v>19</v>
      </c>
      <c r="C148" s="25" t="s">
        <v>415</v>
      </c>
      <c r="D148" s="26">
        <f t="shared" si="20"/>
        <v>800</v>
      </c>
      <c r="E148" s="26">
        <v>800</v>
      </c>
      <c r="F148" s="26"/>
      <c r="G148" s="20">
        <f t="shared" si="18"/>
        <v>800</v>
      </c>
      <c r="H148" s="26">
        <v>800</v>
      </c>
      <c r="I148" s="26"/>
      <c r="J148" s="20">
        <f t="shared" ref="J148" si="33">G148/D148*100</f>
        <v>100</v>
      </c>
      <c r="K148" s="26"/>
      <c r="L148" s="26"/>
      <c r="M148" s="7"/>
    </row>
    <row r="149" spans="1:13" ht="15.6" x14ac:dyDescent="0.3">
      <c r="A149" s="114" t="s">
        <v>153</v>
      </c>
      <c r="B149" s="24" t="s">
        <v>19</v>
      </c>
      <c r="C149" s="25" t="s">
        <v>416</v>
      </c>
      <c r="D149" s="26">
        <f t="shared" si="20"/>
        <v>211720100</v>
      </c>
      <c r="E149" s="26">
        <f>E150</f>
        <v>211720100</v>
      </c>
      <c r="F149" s="26"/>
      <c r="G149" s="20">
        <f t="shared" si="18"/>
        <v>119237180.2</v>
      </c>
      <c r="H149" s="26">
        <f>H150</f>
        <v>119237180.2</v>
      </c>
      <c r="I149" s="26"/>
      <c r="J149" s="20">
        <f t="shared" ref="J149:L152" si="34">G149/D149*100</f>
        <v>56.318309031594069</v>
      </c>
      <c r="K149" s="20">
        <f t="shared" si="34"/>
        <v>56.318309031594069</v>
      </c>
      <c r="L149" s="20" t="e">
        <f t="shared" si="34"/>
        <v>#DIV/0!</v>
      </c>
      <c r="M149" s="7"/>
    </row>
    <row r="150" spans="1:13" ht="31.2" x14ac:dyDescent="0.3">
      <c r="A150" s="114" t="s">
        <v>154</v>
      </c>
      <c r="B150" s="24" t="s">
        <v>19</v>
      </c>
      <c r="C150" s="25" t="s">
        <v>417</v>
      </c>
      <c r="D150" s="26">
        <f t="shared" si="20"/>
        <v>211720100</v>
      </c>
      <c r="E150" s="26">
        <v>211720100</v>
      </c>
      <c r="F150" s="26"/>
      <c r="G150" s="20">
        <f t="shared" si="18"/>
        <v>119237180.2</v>
      </c>
      <c r="H150" s="26">
        <v>119237180.2</v>
      </c>
      <c r="I150" s="26"/>
      <c r="J150" s="20">
        <f t="shared" si="34"/>
        <v>56.318309031594069</v>
      </c>
      <c r="K150" s="20">
        <f t="shared" si="34"/>
        <v>56.318309031594069</v>
      </c>
      <c r="L150" s="20" t="e">
        <f t="shared" si="34"/>
        <v>#DIV/0!</v>
      </c>
      <c r="M150" s="7"/>
    </row>
    <row r="151" spans="1:13" ht="15.6" x14ac:dyDescent="0.3">
      <c r="A151" s="114" t="s">
        <v>155</v>
      </c>
      <c r="B151" s="24" t="s">
        <v>19</v>
      </c>
      <c r="C151" s="25" t="s">
        <v>418</v>
      </c>
      <c r="D151" s="26">
        <f>D155+D154</f>
        <v>8261800</v>
      </c>
      <c r="E151" s="26">
        <f>E152+E155+E154</f>
        <v>10032000</v>
      </c>
      <c r="F151" s="26">
        <f>F152+F155</f>
        <v>1000000</v>
      </c>
      <c r="G151" s="20">
        <f>G154+G155</f>
        <v>6934319.2199999997</v>
      </c>
      <c r="H151" s="26">
        <f>H152+H155+H154</f>
        <v>8014552.2599999998</v>
      </c>
      <c r="I151" s="26">
        <f>I155+I154</f>
        <v>590000</v>
      </c>
      <c r="J151" s="20">
        <f t="shared" si="34"/>
        <v>83.932305550848483</v>
      </c>
      <c r="K151" s="20">
        <f t="shared" si="34"/>
        <v>79.889875000000004</v>
      </c>
      <c r="L151" s="20">
        <f t="shared" si="34"/>
        <v>59</v>
      </c>
      <c r="M151" s="7"/>
    </row>
    <row r="152" spans="1:13" ht="93.6" x14ac:dyDescent="0.3">
      <c r="A152" s="114" t="s">
        <v>156</v>
      </c>
      <c r="B152" s="24" t="s">
        <v>19</v>
      </c>
      <c r="C152" s="25" t="s">
        <v>419</v>
      </c>
      <c r="D152" s="26"/>
      <c r="E152" s="26">
        <f>E153</f>
        <v>1770200</v>
      </c>
      <c r="F152" s="26">
        <f>F153</f>
        <v>0</v>
      </c>
      <c r="G152" s="20"/>
      <c r="H152" s="26">
        <f>H153</f>
        <v>1080233.04</v>
      </c>
      <c r="I152" s="26">
        <f>I153</f>
        <v>0</v>
      </c>
      <c r="J152" s="20" t="e">
        <f t="shared" si="34"/>
        <v>#DIV/0!</v>
      </c>
      <c r="K152" s="20">
        <f t="shared" si="34"/>
        <v>61.023219975144052</v>
      </c>
      <c r="L152" s="20" t="e">
        <f t="shared" si="34"/>
        <v>#DIV/0!</v>
      </c>
      <c r="M152" s="7"/>
    </row>
    <row r="153" spans="1:13" ht="109.2" x14ac:dyDescent="0.3">
      <c r="A153" s="114" t="s">
        <v>157</v>
      </c>
      <c r="B153" s="24" t="s">
        <v>19</v>
      </c>
      <c r="C153" s="25" t="s">
        <v>420</v>
      </c>
      <c r="D153" s="26"/>
      <c r="E153" s="26">
        <v>1770200</v>
      </c>
      <c r="F153" s="26"/>
      <c r="G153" s="20"/>
      <c r="H153" s="26">
        <v>1080233.04</v>
      </c>
      <c r="I153" s="26"/>
      <c r="J153" s="26" t="e">
        <f t="shared" ref="J153:J160" si="35">G153/D153*100</f>
        <v>#DIV/0!</v>
      </c>
      <c r="K153" s="26">
        <f t="shared" ref="K153:K160" si="36">H153/E153*100</f>
        <v>61.023219975144052</v>
      </c>
      <c r="L153" s="26" t="e">
        <f t="shared" ref="L153:L160" si="37">I153/F153*100</f>
        <v>#DIV/0!</v>
      </c>
      <c r="M153" s="7"/>
    </row>
    <row r="154" spans="1:13" ht="15.6" x14ac:dyDescent="0.3">
      <c r="A154" s="114" t="s">
        <v>433</v>
      </c>
      <c r="B154" s="24" t="s">
        <v>19</v>
      </c>
      <c r="C154" s="25" t="s">
        <v>432</v>
      </c>
      <c r="D154" s="26">
        <f>E154</f>
        <v>0</v>
      </c>
      <c r="E154" s="26"/>
      <c r="F154" s="26"/>
      <c r="G154" s="20">
        <f>H154</f>
        <v>0</v>
      </c>
      <c r="H154" s="26"/>
      <c r="I154" s="26"/>
      <c r="J154" s="26"/>
      <c r="K154" s="26"/>
      <c r="L154" s="26"/>
      <c r="M154" s="7"/>
    </row>
    <row r="155" spans="1:13" ht="15.6" x14ac:dyDescent="0.3">
      <c r="A155" s="114" t="s">
        <v>421</v>
      </c>
      <c r="B155" s="47" t="s">
        <v>19</v>
      </c>
      <c r="C155" s="48" t="s">
        <v>422</v>
      </c>
      <c r="D155" s="49">
        <f>E155+D159</f>
        <v>8261800</v>
      </c>
      <c r="E155" s="49">
        <f>E156+E157+E158</f>
        <v>8261800</v>
      </c>
      <c r="F155" s="49">
        <f>F159</f>
        <v>1000000</v>
      </c>
      <c r="G155" s="53">
        <f>H155+G159</f>
        <v>6934319.2199999997</v>
      </c>
      <c r="H155" s="49">
        <f>H156+H157+H158</f>
        <v>6934319.2199999997</v>
      </c>
      <c r="I155" s="49">
        <f>I159</f>
        <v>590000</v>
      </c>
      <c r="J155" s="49">
        <f t="shared" si="35"/>
        <v>83.932305550848483</v>
      </c>
      <c r="K155" s="49">
        <f t="shared" si="36"/>
        <v>83.932305550848483</v>
      </c>
      <c r="L155" s="49">
        <f t="shared" si="37"/>
        <v>59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482</v>
      </c>
      <c r="D156" s="26">
        <f>E156</f>
        <v>7261800</v>
      </c>
      <c r="E156" s="26">
        <v>7261800</v>
      </c>
      <c r="F156" s="26"/>
      <c r="G156" s="20">
        <f t="shared" si="18"/>
        <v>5755619.2199999997</v>
      </c>
      <c r="H156" s="26">
        <v>5755619.2199999997</v>
      </c>
      <c r="I156" s="26"/>
      <c r="J156" s="26">
        <f t="shared" si="35"/>
        <v>79.258850698174001</v>
      </c>
      <c r="K156" s="26">
        <f t="shared" si="36"/>
        <v>79.258850698174001</v>
      </c>
      <c r="L156" s="26" t="e">
        <f t="shared" si="37"/>
        <v>#DIV/0!</v>
      </c>
      <c r="M156" s="7"/>
    </row>
    <row r="157" spans="1:13" ht="31.2" x14ac:dyDescent="0.3">
      <c r="A157" s="114" t="s">
        <v>427</v>
      </c>
      <c r="B157" s="24" t="s">
        <v>19</v>
      </c>
      <c r="C157" s="25" t="s">
        <v>479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15.6" x14ac:dyDescent="0.3">
      <c r="A158" s="114" t="s">
        <v>490</v>
      </c>
      <c r="B158" s="24" t="s">
        <v>19</v>
      </c>
      <c r="C158" s="25" t="s">
        <v>489</v>
      </c>
      <c r="D158" s="26">
        <f>E158</f>
        <v>1000000</v>
      </c>
      <c r="E158" s="26">
        <v>1000000</v>
      </c>
      <c r="F158" s="26"/>
      <c r="G158" s="20">
        <f>H158</f>
        <v>1178700</v>
      </c>
      <c r="H158" s="26">
        <v>1178700</v>
      </c>
      <c r="I158" s="26"/>
      <c r="J158" s="26"/>
      <c r="K158" s="26">
        <f t="shared" si="36"/>
        <v>117.87</v>
      </c>
      <c r="L158" s="26"/>
      <c r="M158" s="7"/>
    </row>
    <row r="159" spans="1:13" ht="31.2" x14ac:dyDescent="0.3">
      <c r="A159" s="114" t="s">
        <v>428</v>
      </c>
      <c r="B159" s="24" t="s">
        <v>19</v>
      </c>
      <c r="C159" s="25" t="s">
        <v>426</v>
      </c>
      <c r="D159" s="26"/>
      <c r="E159" s="26"/>
      <c r="F159" s="26">
        <v>1000000</v>
      </c>
      <c r="G159" s="20"/>
      <c r="H159" s="26"/>
      <c r="I159" s="26">
        <v>590000</v>
      </c>
      <c r="J159" s="26" t="e">
        <f t="shared" si="35"/>
        <v>#DIV/0!</v>
      </c>
      <c r="K159" s="26" t="e">
        <f t="shared" si="36"/>
        <v>#DIV/0!</v>
      </c>
      <c r="L159" s="26">
        <f t="shared" si="37"/>
        <v>59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497</v>
      </c>
      <c r="D160" s="26">
        <f t="shared" si="20"/>
        <v>500000</v>
      </c>
      <c r="E160" s="26">
        <v>500000</v>
      </c>
      <c r="F160" s="26"/>
      <c r="G160" s="20">
        <f t="shared" si="18"/>
        <v>505000</v>
      </c>
      <c r="H160" s="26">
        <v>505000</v>
      </c>
      <c r="I160" s="26"/>
      <c r="J160" s="20">
        <f t="shared" si="35"/>
        <v>101</v>
      </c>
      <c r="K160" s="26">
        <f t="shared" si="36"/>
        <v>101</v>
      </c>
      <c r="L160" s="26" t="e">
        <f t="shared" si="37"/>
        <v>#DIV/0!</v>
      </c>
      <c r="M160" s="7"/>
    </row>
    <row r="161" spans="1:13" ht="15.6" x14ac:dyDescent="0.3">
      <c r="A161" s="114" t="s">
        <v>452</v>
      </c>
      <c r="B161" s="24" t="s">
        <v>19</v>
      </c>
      <c r="C161" s="25" t="s">
        <v>494</v>
      </c>
      <c r="D161" s="26">
        <f t="shared" ref="D161" si="38">E161+F161</f>
        <v>0</v>
      </c>
      <c r="E161" s="26"/>
      <c r="F161" s="26"/>
      <c r="G161" s="20">
        <f>H161</f>
        <v>0</v>
      </c>
      <c r="H161" s="26"/>
      <c r="I161" s="26"/>
      <c r="J161" s="20" t="e">
        <f t="shared" ref="J161" si="39">G161/D161*100</f>
        <v>#DIV/0!</v>
      </c>
      <c r="K161" s="26" t="e">
        <f t="shared" ref="K161" si="40">H161/E161*100</f>
        <v>#DIV/0!</v>
      </c>
      <c r="L161" s="26" t="e">
        <f t="shared" ref="L161" si="41">I161/F161*100</f>
        <v>#DIV/0!</v>
      </c>
      <c r="M161" s="7"/>
    </row>
    <row r="162" spans="1:13" ht="78" x14ac:dyDescent="0.3">
      <c r="A162" s="111" t="s">
        <v>159</v>
      </c>
      <c r="B162" s="24" t="s">
        <v>19</v>
      </c>
      <c r="C162" s="25" t="s">
        <v>158</v>
      </c>
      <c r="D162" s="26">
        <f t="shared" si="20"/>
        <v>-7580861.7599999998</v>
      </c>
      <c r="E162" s="26">
        <f>E163+E164</f>
        <v>-7580861.7599999998</v>
      </c>
      <c r="F162" s="26">
        <f>F163+F164</f>
        <v>0</v>
      </c>
      <c r="G162" s="53">
        <f t="shared" si="18"/>
        <v>-7580861.7599999998</v>
      </c>
      <c r="H162" s="26">
        <f>H163+H164</f>
        <v>-7580861.7599999998</v>
      </c>
      <c r="I162" s="26">
        <f>I163+I164</f>
        <v>0</v>
      </c>
      <c r="J162" s="20">
        <f t="shared" ref="J162:L163" si="42">G162/D162*100</f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78" x14ac:dyDescent="0.3">
      <c r="A163" s="114" t="s">
        <v>159</v>
      </c>
      <c r="B163" s="24" t="s">
        <v>19</v>
      </c>
      <c r="C163" s="25" t="s">
        <v>423</v>
      </c>
      <c r="D163" s="26">
        <f t="shared" si="20"/>
        <v>-7580861.7599999998</v>
      </c>
      <c r="E163" s="26">
        <v>-7580861.7599999998</v>
      </c>
      <c r="F163" s="26"/>
      <c r="G163" s="20">
        <f t="shared" si="18"/>
        <v>-7580861.7599999998</v>
      </c>
      <c r="H163" s="26">
        <v>-7580861.7599999998</v>
      </c>
      <c r="I163" s="26"/>
      <c r="J163" s="20">
        <f t="shared" si="42"/>
        <v>100</v>
      </c>
      <c r="K163" s="20">
        <f t="shared" si="42"/>
        <v>100</v>
      </c>
      <c r="L163" s="20" t="e">
        <f t="shared" si="42"/>
        <v>#DIV/0!</v>
      </c>
      <c r="M163" s="7"/>
    </row>
    <row r="164" spans="1:13" ht="63" thickBot="1" x14ac:dyDescent="0.35">
      <c r="A164" s="114" t="s">
        <v>160</v>
      </c>
      <c r="B164" s="24" t="s">
        <v>19</v>
      </c>
      <c r="C164" s="25" t="s">
        <v>424</v>
      </c>
      <c r="D164" s="26">
        <f t="shared" si="20"/>
        <v>0</v>
      </c>
      <c r="E164" s="26"/>
      <c r="F164" s="26"/>
      <c r="G164" s="20">
        <f t="shared" si="18"/>
        <v>0</v>
      </c>
      <c r="H164" s="26"/>
      <c r="I164" s="26"/>
      <c r="J164" s="26"/>
      <c r="K164" s="26"/>
      <c r="L164" s="26"/>
      <c r="M164" s="7"/>
    </row>
    <row r="165" spans="1:13" x14ac:dyDescent="0.3">
      <c r="A165" s="8"/>
      <c r="B165" s="11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3" t="s">
        <v>161</v>
      </c>
    </row>
    <row r="166" spans="1:13" x14ac:dyDescent="0.3">
      <c r="A166" s="8"/>
      <c r="B166" s="8"/>
      <c r="C166" s="8"/>
      <c r="D166" s="13"/>
      <c r="E166" s="13"/>
      <c r="F166" s="13"/>
      <c r="G166" s="13"/>
      <c r="H166" s="13"/>
      <c r="I166" s="13"/>
      <c r="J166" s="13"/>
      <c r="K166" s="13"/>
      <c r="L166" s="13"/>
      <c r="M166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H25" sqref="H25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816880683.98000002</v>
      </c>
      <c r="E7" s="49">
        <f t="shared" si="0"/>
        <v>739837738.18000007</v>
      </c>
      <c r="F7" s="49">
        <f t="shared" si="0"/>
        <v>147602108.80000001</v>
      </c>
      <c r="G7" s="49">
        <f t="shared" si="0"/>
        <v>500051383.21999997</v>
      </c>
      <c r="H7" s="49">
        <f>H9+H18+H20+H25+H31+H38+H44+H47+H49+H54+H57+H59+H36</f>
        <v>481210864.79000002</v>
      </c>
      <c r="I7" s="49">
        <f t="shared" si="0"/>
        <v>67295101.469999999</v>
      </c>
      <c r="J7" s="49">
        <f>G7/D7*100</f>
        <v>61.214739560697332</v>
      </c>
      <c r="K7" s="49">
        <f>H7/E7*100</f>
        <v>65.042757344844034</v>
      </c>
      <c r="L7" s="49">
        <f>I7/F7*100</f>
        <v>45.592235786539106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207662952.94</v>
      </c>
      <c r="E9" s="49">
        <f t="shared" si="1"/>
        <v>156487198.94</v>
      </c>
      <c r="F9" s="49">
        <f t="shared" si="1"/>
        <v>51175754</v>
      </c>
      <c r="G9" s="49">
        <f t="shared" si="1"/>
        <v>138276451.63999999</v>
      </c>
      <c r="H9" s="49">
        <f t="shared" si="1"/>
        <v>102472078.27</v>
      </c>
      <c r="I9" s="49">
        <f t="shared" si="1"/>
        <v>35804373.369999997</v>
      </c>
      <c r="J9" s="49">
        <f t="shared" ref="J9:L13" si="2">G9/D9*100</f>
        <v>66.586962037447364</v>
      </c>
      <c r="K9" s="49">
        <f t="shared" si="2"/>
        <v>65.482722525623089</v>
      </c>
      <c r="L9" s="49">
        <f t="shared" si="2"/>
        <v>69.963548304534996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10514738</v>
      </c>
      <c r="E10" s="59">
        <v>3871000</v>
      </c>
      <c r="F10" s="59">
        <v>6643738</v>
      </c>
      <c r="G10" s="59">
        <f>H10+I10</f>
        <v>6771571.2400000002</v>
      </c>
      <c r="H10" s="59">
        <v>2506003.84</v>
      </c>
      <c r="I10" s="59">
        <v>4265567.4000000004</v>
      </c>
      <c r="J10" s="26">
        <f t="shared" si="2"/>
        <v>64.400760532502105</v>
      </c>
      <c r="K10" s="26">
        <f t="shared" si="2"/>
        <v>64.737893050891245</v>
      </c>
      <c r="L10" s="26">
        <f t="shared" si="2"/>
        <v>64.204328948552757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81631.51999999999</v>
      </c>
      <c r="E11" s="59">
        <v>53631.519999999997</v>
      </c>
      <c r="F11" s="59">
        <v>28000</v>
      </c>
      <c r="G11" s="59">
        <f t="shared" ref="G11:G17" si="4">H11+I11</f>
        <v>57118.52</v>
      </c>
      <c r="H11" s="59">
        <v>51168.52</v>
      </c>
      <c r="I11" s="59">
        <v>5950</v>
      </c>
      <c r="J11" s="26">
        <f t="shared" si="2"/>
        <v>69.971158199675827</v>
      </c>
      <c r="K11" s="26">
        <f t="shared" si="2"/>
        <v>95.407551380233116</v>
      </c>
      <c r="L11" s="26">
        <f t="shared" si="2"/>
        <v>21.25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82102312.859999999</v>
      </c>
      <c r="E12" s="59">
        <v>37656396.859999999</v>
      </c>
      <c r="F12" s="59">
        <v>44445916</v>
      </c>
      <c r="G12" s="59">
        <f>H12+I12</f>
        <v>56975102.099999994</v>
      </c>
      <c r="H12" s="59">
        <v>25442246.129999999</v>
      </c>
      <c r="I12" s="59">
        <v>31532855.969999999</v>
      </c>
      <c r="J12" s="26">
        <f t="shared" si="2"/>
        <v>69.395246145079184</v>
      </c>
      <c r="K12" s="26">
        <f t="shared" si="2"/>
        <v>67.564207549091577</v>
      </c>
      <c r="L12" s="26">
        <f t="shared" si="2"/>
        <v>70.946576891339134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800</v>
      </c>
      <c r="H13" s="59">
        <v>800</v>
      </c>
      <c r="I13" s="59">
        <v>0</v>
      </c>
      <c r="J13" s="26"/>
      <c r="K13" s="26">
        <f t="shared" si="2"/>
        <v>100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25675586.969999999</v>
      </c>
      <c r="E14" s="59">
        <v>25675586.969999999</v>
      </c>
      <c r="F14" s="59">
        <v>0</v>
      </c>
      <c r="G14" s="59">
        <f t="shared" si="4"/>
        <v>17359823.420000002</v>
      </c>
      <c r="H14" s="59">
        <v>17359823.420000002</v>
      </c>
      <c r="I14" s="59">
        <v>0</v>
      </c>
      <c r="J14" s="26">
        <f>G14/D14*100</f>
        <v>67.612177436424943</v>
      </c>
      <c r="K14" s="26">
        <f>H14/E14*100</f>
        <v>67.612177436424943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89181883.590000004</v>
      </c>
      <c r="E17" s="59">
        <v>89179783.590000004</v>
      </c>
      <c r="F17" s="59">
        <v>2100</v>
      </c>
      <c r="G17" s="59">
        <f t="shared" si="4"/>
        <v>57112036.359999999</v>
      </c>
      <c r="H17" s="59">
        <v>57112036.359999999</v>
      </c>
      <c r="I17" s="59"/>
      <c r="J17" s="26">
        <f t="shared" ref="J17:J61" si="5">G17/D17*100</f>
        <v>64.039953027415081</v>
      </c>
      <c r="K17" s="26">
        <f t="shared" ref="K17:K61" si="6">H17/E17*100</f>
        <v>64.041461036247838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1298400</v>
      </c>
      <c r="E18" s="49">
        <f t="shared" si="8"/>
        <v>0</v>
      </c>
      <c r="F18" s="49">
        <f t="shared" si="8"/>
        <v>1298400</v>
      </c>
      <c r="G18" s="49">
        <f t="shared" si="8"/>
        <v>838973.19</v>
      </c>
      <c r="H18" s="49">
        <f t="shared" si="8"/>
        <v>0</v>
      </c>
      <c r="I18" s="49">
        <f t="shared" si="8"/>
        <v>838973.19</v>
      </c>
      <c r="J18" s="49">
        <f t="shared" si="5"/>
        <v>64.615926524953778</v>
      </c>
      <c r="K18" s="49" t="e">
        <f t="shared" si="6"/>
        <v>#DIV/0!</v>
      </c>
      <c r="L18" s="49">
        <f t="shared" si="7"/>
        <v>64.615926524953778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1298400</v>
      </c>
      <c r="E19" s="59"/>
      <c r="F19" s="59">
        <v>1298400</v>
      </c>
      <c r="G19" s="59">
        <f>I19</f>
        <v>838973.19</v>
      </c>
      <c r="H19" s="59"/>
      <c r="I19" s="59">
        <v>838973.19</v>
      </c>
      <c r="J19" s="26">
        <f t="shared" si="5"/>
        <v>64.615926524953778</v>
      </c>
      <c r="K19" s="26" t="e">
        <f t="shared" si="6"/>
        <v>#DIV/0!</v>
      </c>
      <c r="L19" s="26">
        <f t="shared" si="7"/>
        <v>64.615926524953778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15606750</v>
      </c>
      <c r="E20" s="49">
        <f t="shared" si="9"/>
        <v>13438650</v>
      </c>
      <c r="F20" s="49">
        <f t="shared" si="9"/>
        <v>2168100</v>
      </c>
      <c r="G20" s="49">
        <f t="shared" si="9"/>
        <v>8963088.7999999989</v>
      </c>
      <c r="H20" s="49">
        <f>H21+H22+H23+H24</f>
        <v>8013407.2199999997</v>
      </c>
      <c r="I20" s="49">
        <f>I22+I23</f>
        <v>949681.58</v>
      </c>
      <c r="J20" s="49">
        <f t="shared" si="5"/>
        <v>57.430847549938321</v>
      </c>
      <c r="K20" s="49">
        <f t="shared" si="6"/>
        <v>59.629555200857233</v>
      </c>
      <c r="L20" s="49">
        <f t="shared" si="7"/>
        <v>43.802480512891471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13427000</v>
      </c>
      <c r="E22" s="59">
        <v>12880000</v>
      </c>
      <c r="F22" s="59">
        <v>547000</v>
      </c>
      <c r="G22" s="59">
        <f>H22+I22</f>
        <v>7788913.8199999994</v>
      </c>
      <c r="H22" s="59">
        <v>7506457.2199999997</v>
      </c>
      <c r="I22" s="59">
        <v>282456.59999999998</v>
      </c>
      <c r="J22" s="26">
        <f t="shared" si="5"/>
        <v>58.009338050197357</v>
      </c>
      <c r="K22" s="26">
        <f t="shared" si="6"/>
        <v>58.279947360248443</v>
      </c>
      <c r="L22" s="26">
        <f t="shared" si="7"/>
        <v>51.63740402193784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1620100</v>
      </c>
      <c r="E23" s="59"/>
      <c r="F23" s="59">
        <v>1620100</v>
      </c>
      <c r="G23" s="59">
        <f>H23+I23</f>
        <v>667224.98</v>
      </c>
      <c r="H23" s="59">
        <v>0</v>
      </c>
      <c r="I23" s="59">
        <v>667224.98</v>
      </c>
      <c r="J23" s="26">
        <f t="shared" si="5"/>
        <v>41.184184926856368</v>
      </c>
      <c r="K23" s="26" t="e">
        <f t="shared" si="6"/>
        <v>#DIV/0!</v>
      </c>
      <c r="L23" s="26">
        <f t="shared" si="7"/>
        <v>41.184184926856368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559650</v>
      </c>
      <c r="E24" s="59">
        <v>558650</v>
      </c>
      <c r="F24" s="59">
        <v>1000</v>
      </c>
      <c r="G24" s="59">
        <f>H24+I24</f>
        <v>506950</v>
      </c>
      <c r="H24" s="59">
        <v>506950</v>
      </c>
      <c r="I24" s="59"/>
      <c r="J24" s="26">
        <f t="shared" si="5"/>
        <v>90.583400339497899</v>
      </c>
      <c r="K24" s="26">
        <f t="shared" si="6"/>
        <v>90.745547301530465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11053422.51</v>
      </c>
      <c r="E25" s="49">
        <f t="shared" ref="E25:I25" si="10">E26+E27+E28+E29+E30</f>
        <v>698447.49</v>
      </c>
      <c r="F25" s="49">
        <f t="shared" si="10"/>
        <v>10354975.02</v>
      </c>
      <c r="G25" s="49">
        <f t="shared" si="10"/>
        <v>3226118.21</v>
      </c>
      <c r="H25" s="49">
        <f t="shared" si="10"/>
        <v>70000</v>
      </c>
      <c r="I25" s="49">
        <f t="shared" si="10"/>
        <v>3156118.21</v>
      </c>
      <c r="J25" s="49">
        <f t="shared" si="5"/>
        <v>29.186599961064914</v>
      </c>
      <c r="K25" s="49">
        <f t="shared" si="6"/>
        <v>10.022228013161017</v>
      </c>
      <c r="L25" s="49">
        <f t="shared" si="7"/>
        <v>30.479245038294643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105575.45</v>
      </c>
      <c r="H26" s="59"/>
      <c r="I26" s="59">
        <v>105575.45</v>
      </c>
      <c r="J26" s="26">
        <f t="shared" si="5"/>
        <v>63.599668674698798</v>
      </c>
      <c r="K26" s="26" t="e">
        <f t="shared" si="6"/>
        <v>#DIV/0!</v>
      </c>
      <c r="L26" s="26">
        <f t="shared" si="7"/>
        <v>63.599668674698798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5992422.5099999998</v>
      </c>
      <c r="E29" s="59">
        <v>48447.49</v>
      </c>
      <c r="F29" s="59">
        <v>5943975.0199999996</v>
      </c>
      <c r="G29" s="59">
        <f>H29+I29</f>
        <v>2740110.36</v>
      </c>
      <c r="H29" s="59">
        <v>0</v>
      </c>
      <c r="I29" s="59">
        <v>2740110.36</v>
      </c>
      <c r="J29" s="26">
        <f t="shared" si="5"/>
        <v>45.7262543725409</v>
      </c>
      <c r="K29" s="26">
        <f t="shared" si="6"/>
        <v>0</v>
      </c>
      <c r="L29" s="26">
        <f t="shared" si="7"/>
        <v>46.09895483712851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4895000</v>
      </c>
      <c r="E30" s="59">
        <v>650000</v>
      </c>
      <c r="F30" s="59">
        <v>4245000</v>
      </c>
      <c r="G30" s="59">
        <f>H30+I30</f>
        <v>380432.4</v>
      </c>
      <c r="H30" s="59">
        <v>70000</v>
      </c>
      <c r="I30" s="59">
        <v>310432.40000000002</v>
      </c>
      <c r="J30" s="26">
        <f t="shared" si="5"/>
        <v>7.7718569969356484</v>
      </c>
      <c r="K30" s="26">
        <f t="shared" si="6"/>
        <v>10.76923076923077</v>
      </c>
      <c r="L30" s="26">
        <f t="shared" si="7"/>
        <v>7.3128951707891643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77436403.299999997</v>
      </c>
      <c r="E31" s="49">
        <f>E32+E33+E34+E35</f>
        <v>374703.52</v>
      </c>
      <c r="F31" s="49">
        <f t="shared" ref="F31:I31" si="13">F32+F33+F34</f>
        <v>77061699.780000001</v>
      </c>
      <c r="G31" s="49">
        <f>G32+G33+G34+G35</f>
        <v>23310867.809999999</v>
      </c>
      <c r="H31" s="49">
        <f>H32+H33+H34+H35</f>
        <v>161047.5</v>
      </c>
      <c r="I31" s="49">
        <f t="shared" si="13"/>
        <v>23149820.309999999</v>
      </c>
      <c r="J31" s="49">
        <f t="shared" si="5"/>
        <v>30.10324190767264</v>
      </c>
      <c r="K31" s="49">
        <f t="shared" si="6"/>
        <v>42.979980545685827</v>
      </c>
      <c r="L31" s="49">
        <f t="shared" si="7"/>
        <v>30.040630269108242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16862495.260000002</v>
      </c>
      <c r="E32" s="59"/>
      <c r="F32" s="59">
        <v>16862495.260000002</v>
      </c>
      <c r="G32" s="59">
        <f>H32+I32</f>
        <v>9641027.0399999991</v>
      </c>
      <c r="H32" s="59">
        <v>0</v>
      </c>
      <c r="I32" s="59">
        <v>9641027.0399999991</v>
      </c>
      <c r="J32" s="26">
        <f t="shared" si="5"/>
        <v>57.174379540789253</v>
      </c>
      <c r="K32" s="26" t="e">
        <f t="shared" si="6"/>
        <v>#DIV/0!</v>
      </c>
      <c r="L32" s="26">
        <f t="shared" si="7"/>
        <v>57.174379540789253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8248709.7999999998</v>
      </c>
      <c r="E33" s="59"/>
      <c r="F33" s="59">
        <v>8248709.7999999998</v>
      </c>
      <c r="G33" s="59">
        <f>H33+I33</f>
        <v>5606502.6799999997</v>
      </c>
      <c r="H33" s="59"/>
      <c r="I33" s="59">
        <v>5606502.6799999997</v>
      </c>
      <c r="J33" s="26">
        <f t="shared" si="5"/>
        <v>67.968237650935421</v>
      </c>
      <c r="K33" s="26" t="e">
        <f t="shared" si="6"/>
        <v>#DIV/0!</v>
      </c>
      <c r="L33" s="26">
        <f t="shared" si="7"/>
        <v>67.968237650935421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51950494.719999999</v>
      </c>
      <c r="E34" s="59">
        <v>0</v>
      </c>
      <c r="F34" s="59">
        <v>51950494.719999999</v>
      </c>
      <c r="G34" s="59">
        <f>H34+I34</f>
        <v>7902290.5899999999</v>
      </c>
      <c r="H34" s="59">
        <v>0</v>
      </c>
      <c r="I34" s="59">
        <v>7902290.5899999999</v>
      </c>
      <c r="J34" s="26">
        <f t="shared" si="5"/>
        <v>15.211194104293604</v>
      </c>
      <c r="K34" s="26" t="e">
        <f t="shared" si="6"/>
        <v>#DIV/0!</v>
      </c>
      <c r="L34" s="26">
        <f t="shared" si="7"/>
        <v>15.211194104293604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374703.52</v>
      </c>
      <c r="E35" s="59">
        <v>374703.52</v>
      </c>
      <c r="F35" s="59">
        <v>0</v>
      </c>
      <c r="G35" s="59">
        <f t="shared" ref="G35" si="15">H35+I35</f>
        <v>161047.5</v>
      </c>
      <c r="H35" s="59">
        <v>161047.5</v>
      </c>
      <c r="I35" s="59">
        <v>0</v>
      </c>
      <c r="J35" s="26">
        <f t="shared" si="5"/>
        <v>42.979980545685827</v>
      </c>
      <c r="K35" s="26">
        <f t="shared" si="6"/>
        <v>42.979980545685827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8855.2800000000007</v>
      </c>
      <c r="H36" s="49">
        <f t="shared" si="16"/>
        <v>8855.2800000000007</v>
      </c>
      <c r="I36" s="49">
        <f t="shared" si="16"/>
        <v>0</v>
      </c>
      <c r="J36" s="49">
        <f t="shared" si="5"/>
        <v>0.14596775788744931</v>
      </c>
      <c r="K36" s="49">
        <f t="shared" si="6"/>
        <v>0.14596775788744931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8855.2800000000007</v>
      </c>
      <c r="H37" s="59">
        <v>8855.2800000000007</v>
      </c>
      <c r="I37" s="59"/>
      <c r="J37" s="26">
        <f t="shared" si="5"/>
        <v>0.14596775788744931</v>
      </c>
      <c r="K37" s="26">
        <f t="shared" si="6"/>
        <v>0.14596775788744931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431408313.01000005</v>
      </c>
      <c r="E38" s="49">
        <f>E39+E40+E42+E43+E41</f>
        <v>431408313.01000005</v>
      </c>
      <c r="F38" s="49">
        <v>0</v>
      </c>
      <c r="G38" s="49">
        <f>G39+G40+G42+G43+G41</f>
        <v>283422195.25</v>
      </c>
      <c r="H38" s="49">
        <f>H39+H40+H42+H43+H41</f>
        <v>283422195.25</v>
      </c>
      <c r="I38" s="49">
        <v>0</v>
      </c>
      <c r="J38" s="49">
        <f t="shared" si="5"/>
        <v>65.696971222580558</v>
      </c>
      <c r="K38" s="49">
        <f t="shared" si="6"/>
        <v>65.696971222580558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95818773.219999999</v>
      </c>
      <c r="E39" s="59">
        <v>95818773.219999999</v>
      </c>
      <c r="F39" s="59">
        <v>0</v>
      </c>
      <c r="G39" s="59">
        <f>H39+I39</f>
        <v>60823362.270000003</v>
      </c>
      <c r="H39" s="59">
        <v>60823362.270000003</v>
      </c>
      <c r="I39" s="59">
        <v>0</v>
      </c>
      <c r="J39" s="26">
        <f t="shared" si="5"/>
        <v>63.477500521061259</v>
      </c>
      <c r="K39" s="26">
        <f t="shared" si="6"/>
        <v>63.477500521061259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243690413.00999999</v>
      </c>
      <c r="E40" s="59">
        <v>243690413.00999999</v>
      </c>
      <c r="F40" s="59">
        <v>0</v>
      </c>
      <c r="G40" s="59">
        <f t="shared" ref="G40:G43" si="18">H40+I40</f>
        <v>163119367.12</v>
      </c>
      <c r="H40" s="59">
        <v>163119367.12</v>
      </c>
      <c r="I40" s="59">
        <v>0</v>
      </c>
      <c r="J40" s="26">
        <f t="shared" si="5"/>
        <v>66.937129411531799</v>
      </c>
      <c r="K40" s="26">
        <f t="shared" si="6"/>
        <v>66.937129411531799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58954142.100000001</v>
      </c>
      <c r="E41" s="59">
        <v>58954142.100000001</v>
      </c>
      <c r="F41" s="59">
        <v>0</v>
      </c>
      <c r="G41" s="59">
        <f t="shared" si="18"/>
        <v>40146121.200000003</v>
      </c>
      <c r="H41" s="59">
        <v>40146121.200000003</v>
      </c>
      <c r="I41" s="59">
        <v>0</v>
      </c>
      <c r="J41" s="26">
        <f t="shared" ref="J41" si="19">G41/D41*100</f>
        <v>68.097201943678186</v>
      </c>
      <c r="K41" s="26">
        <f t="shared" ref="K41" si="20">H41/E41*100</f>
        <v>68.097201943678186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858825</v>
      </c>
      <c r="E42" s="59">
        <v>858825</v>
      </c>
      <c r="F42" s="59">
        <v>0</v>
      </c>
      <c r="G42" s="59">
        <f t="shared" si="18"/>
        <v>665269.84</v>
      </c>
      <c r="H42" s="59">
        <v>665269.84</v>
      </c>
      <c r="I42" s="26">
        <v>0</v>
      </c>
      <c r="J42" s="26">
        <f t="shared" si="5"/>
        <v>77.46279393357203</v>
      </c>
      <c r="K42" s="26">
        <f t="shared" si="6"/>
        <v>77.46279393357203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32086159.68</v>
      </c>
      <c r="E43" s="59">
        <v>32086159.68</v>
      </c>
      <c r="F43" s="59">
        <v>0</v>
      </c>
      <c r="G43" s="59">
        <f t="shared" si="18"/>
        <v>18668074.82</v>
      </c>
      <c r="H43" s="59">
        <v>18668074.82</v>
      </c>
      <c r="I43" s="26">
        <v>0</v>
      </c>
      <c r="J43" s="26">
        <f t="shared" si="5"/>
        <v>58.181081831479567</v>
      </c>
      <c r="K43" s="26">
        <f t="shared" si="6"/>
        <v>58.181081831479567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57853414.600000001</v>
      </c>
      <c r="E44" s="49">
        <f t="shared" ref="E44:I44" si="21">E45+E46</f>
        <v>56873414.600000001</v>
      </c>
      <c r="F44" s="49">
        <f t="shared" si="21"/>
        <v>1980000</v>
      </c>
      <c r="G44" s="49">
        <f>H44+I44-590000</f>
        <v>35760670.449999996</v>
      </c>
      <c r="H44" s="49">
        <f t="shared" si="21"/>
        <v>35116450.199999996</v>
      </c>
      <c r="I44" s="49">
        <f t="shared" si="21"/>
        <v>1234220.25</v>
      </c>
      <c r="J44" s="49">
        <f t="shared" si="5"/>
        <v>61.812549349507186</v>
      </c>
      <c r="K44" s="49">
        <f t="shared" si="6"/>
        <v>61.744930292966785</v>
      </c>
      <c r="L44" s="49">
        <f t="shared" si="7"/>
        <v>62.334356060606055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52613414.600000001</v>
      </c>
      <c r="E45" s="59">
        <v>50633414.600000001</v>
      </c>
      <c r="F45" s="59">
        <v>1980000</v>
      </c>
      <c r="G45" s="59">
        <f>H45+I45</f>
        <v>32499246.829999998</v>
      </c>
      <c r="H45" s="59">
        <v>31265026.579999998</v>
      </c>
      <c r="I45" s="59">
        <v>1234220.25</v>
      </c>
      <c r="J45" s="26">
        <f t="shared" si="5"/>
        <v>61.769887161058726</v>
      </c>
      <c r="K45" s="26">
        <f t="shared" si="6"/>
        <v>61.747813824114473</v>
      </c>
      <c r="L45" s="26">
        <f t="shared" si="7"/>
        <v>62.334356060606055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3851423.62</v>
      </c>
      <c r="H46" s="59">
        <v>3851423.62</v>
      </c>
      <c r="I46" s="59"/>
      <c r="J46" s="26">
        <f t="shared" si="5"/>
        <v>61.721532371794872</v>
      </c>
      <c r="K46" s="26">
        <f t="shared" si="6"/>
        <v>61.721532371794872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6791126.5199999996</v>
      </c>
      <c r="E49" s="49">
        <f t="shared" si="23"/>
        <v>5980146.5199999996</v>
      </c>
      <c r="F49" s="49">
        <f t="shared" si="23"/>
        <v>810980</v>
      </c>
      <c r="G49" s="49">
        <f t="shared" si="23"/>
        <v>5455806.9699999997</v>
      </c>
      <c r="H49" s="49">
        <f t="shared" si="23"/>
        <v>4903618.97</v>
      </c>
      <c r="I49" s="49">
        <f t="shared" si="23"/>
        <v>552188</v>
      </c>
      <c r="J49" s="49">
        <f t="shared" si="5"/>
        <v>80.337289460482623</v>
      </c>
      <c r="K49" s="49">
        <f t="shared" si="6"/>
        <v>81.998308128410201</v>
      </c>
      <c r="L49" s="49">
        <f t="shared" si="7"/>
        <v>68.088978766430742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3953246.52</v>
      </c>
      <c r="E50" s="59">
        <v>3177046.52</v>
      </c>
      <c r="F50" s="59">
        <v>776200</v>
      </c>
      <c r="G50" s="59">
        <f>H50+I50</f>
        <v>3694454.52</v>
      </c>
      <c r="H50" s="59">
        <v>3177046.52</v>
      </c>
      <c r="I50" s="59">
        <v>517408</v>
      </c>
      <c r="J50" s="26">
        <f t="shared" si="5"/>
        <v>93.453684239251544</v>
      </c>
      <c r="K50" s="26">
        <f t="shared" si="6"/>
        <v>100</v>
      </c>
      <c r="L50" s="26">
        <f t="shared" si="7"/>
        <v>66.659108477196597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571116.56999999995</v>
      </c>
      <c r="H52" s="59">
        <v>571116.56999999995</v>
      </c>
      <c r="I52" s="59"/>
      <c r="J52" s="26">
        <f t="shared" si="5"/>
        <v>45.460206160948815</v>
      </c>
      <c r="K52" s="26">
        <f t="shared" si="6"/>
        <v>45.460206160948815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4"/>
        <v>1581580</v>
      </c>
      <c r="E53" s="59">
        <v>1546800</v>
      </c>
      <c r="F53" s="59">
        <v>34780</v>
      </c>
      <c r="G53" s="59">
        <f>H53+I53</f>
        <v>1190235.8799999999</v>
      </c>
      <c r="H53" s="59">
        <v>1155455.8799999999</v>
      </c>
      <c r="I53" s="59">
        <v>34780</v>
      </c>
      <c r="J53" s="26">
        <f t="shared" si="5"/>
        <v>75.256128681445134</v>
      </c>
      <c r="K53" s="26">
        <f t="shared" si="6"/>
        <v>74.699759503491066</v>
      </c>
      <c r="L53" s="26">
        <f t="shared" si="7"/>
        <v>100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1693301.1</v>
      </c>
      <c r="E54" s="49">
        <f t="shared" si="26"/>
        <v>711301.1</v>
      </c>
      <c r="F54" s="49">
        <f t="shared" si="26"/>
        <v>982000</v>
      </c>
      <c r="G54" s="49">
        <f t="shared" si="26"/>
        <v>788355.62</v>
      </c>
      <c r="H54" s="49">
        <f>H55+H56</f>
        <v>258862.1</v>
      </c>
      <c r="I54" s="49">
        <f t="shared" si="26"/>
        <v>529493.52</v>
      </c>
      <c r="J54" s="49">
        <f t="shared" si="5"/>
        <v>46.55732049072666</v>
      </c>
      <c r="K54" s="49">
        <f t="shared" si="6"/>
        <v>36.392759690657023</v>
      </c>
      <c r="L54" s="49">
        <f t="shared" si="7"/>
        <v>53.919910386965377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938301.1</v>
      </c>
      <c r="E55" s="59">
        <v>711301.1</v>
      </c>
      <c r="F55" s="59">
        <v>227000</v>
      </c>
      <c r="G55" s="59">
        <f>H55+I55</f>
        <v>360044.1</v>
      </c>
      <c r="H55" s="59">
        <v>258862.1</v>
      </c>
      <c r="I55" s="59">
        <v>101182</v>
      </c>
      <c r="J55" s="26">
        <f t="shared" si="5"/>
        <v>38.37191494286855</v>
      </c>
      <c r="K55" s="26">
        <f t="shared" si="6"/>
        <v>36.392759690657023</v>
      </c>
      <c r="L55" s="26">
        <f t="shared" si="7"/>
        <v>44.573568281938321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428311.52</v>
      </c>
      <c r="H56" s="59">
        <v>0</v>
      </c>
      <c r="I56" s="59">
        <v>428311.52</v>
      </c>
      <c r="J56" s="26">
        <f t="shared" si="5"/>
        <v>56.730002649006629</v>
      </c>
      <c r="K56" s="26" t="e">
        <f t="shared" si="6"/>
        <v>#DIV/0!</v>
      </c>
      <c r="L56" s="26">
        <f t="shared" si="7"/>
        <v>56.730002649006629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67788963</v>
      </c>
      <c r="F59" s="49">
        <f>F61+F60</f>
        <v>1770200</v>
      </c>
      <c r="G59" s="49">
        <f t="shared" si="28"/>
        <v>0</v>
      </c>
      <c r="H59" s="49">
        <f>H61+H60</f>
        <v>46784350</v>
      </c>
      <c r="I59" s="49">
        <f>I61+I60</f>
        <v>1080233.04</v>
      </c>
      <c r="J59" s="49" t="e">
        <f t="shared" si="5"/>
        <v>#DIV/0!</v>
      </c>
      <c r="K59" s="49">
        <f t="shared" si="6"/>
        <v>69.014700814939445</v>
      </c>
      <c r="L59" s="49">
        <f t="shared" si="7"/>
        <v>61.023219975144052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67788963</v>
      </c>
      <c r="F60" s="49"/>
      <c r="G60" s="49"/>
      <c r="H60" s="26">
        <v>46784350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1770200</v>
      </c>
      <c r="G61" s="59"/>
      <c r="H61" s="59"/>
      <c r="I61" s="59">
        <v>1080233.04</v>
      </c>
      <c r="J61" s="26" t="e">
        <f t="shared" si="5"/>
        <v>#DIV/0!</v>
      </c>
      <c r="K61" s="26" t="e">
        <f t="shared" si="6"/>
        <v>#DIV/0!</v>
      </c>
      <c r="L61" s="26">
        <f t="shared" si="7"/>
        <v>61.023219975144052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-22234180.74000001</v>
      </c>
      <c r="E63" s="42">
        <f>Доходы!E9-Расходы!E7</f>
        <v>-12891769.940000057</v>
      </c>
      <c r="F63" s="42">
        <f>Доходы!F9-Расходы!F7</f>
        <v>-9342410.8000000119</v>
      </c>
      <c r="G63" s="42">
        <f>Доходы!G9-Расходы!G7</f>
        <v>-10425340.649999917</v>
      </c>
      <c r="H63" s="42">
        <f>Доходы!H9-Расходы!H7</f>
        <v>-5447852.0699999928</v>
      </c>
      <c r="I63" s="42">
        <f>Доходы!I9-Расходы!I7</f>
        <v>-4977488.5799999982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44" sqref="C44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22234180.740000069</v>
      </c>
      <c r="E7" s="85">
        <f>E9+E20</f>
        <v>12891769.940000057</v>
      </c>
      <c r="F7" s="86">
        <f>F20</f>
        <v>9342410.8000000119</v>
      </c>
      <c r="G7" s="85">
        <f>G9+G20</f>
        <v>10425340.649999991</v>
      </c>
      <c r="H7" s="85">
        <f>H9+H20</f>
        <v>5447852.0699999928</v>
      </c>
      <c r="I7" s="87">
        <f>I9+I20</f>
        <v>4977488.5799999982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19419380.740000069</v>
      </c>
      <c r="E20" s="94">
        <f>E21</f>
        <v>10076969.940000057</v>
      </c>
      <c r="F20" s="94">
        <f>F21</f>
        <v>9342410.8000000119</v>
      </c>
      <c r="G20" s="105">
        <f>H20+I20</f>
        <v>10425340.649999991</v>
      </c>
      <c r="H20" s="94">
        <f>H21</f>
        <v>5447852.0699999928</v>
      </c>
      <c r="I20" s="103">
        <f>I21</f>
        <v>4977488.5799999982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19419380.740000069</v>
      </c>
      <c r="E21" s="94">
        <f>E22+E27</f>
        <v>10076969.940000057</v>
      </c>
      <c r="F21" s="94">
        <f>F22+F27</f>
        <v>9342410.8000000119</v>
      </c>
      <c r="G21" s="94">
        <f t="shared" ref="G21:G31" si="0">H21+I21</f>
        <v>10425340.649999991</v>
      </c>
      <c r="H21" s="94">
        <f>H22+H27</f>
        <v>5447852.0699999928</v>
      </c>
      <c r="I21" s="103">
        <f>I22+I27</f>
        <v>4977488.5799999982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-868020466.24000001</v>
      </c>
      <c r="E22" s="94">
        <f>E23</f>
        <v>-729760768.24000001</v>
      </c>
      <c r="F22" s="94">
        <f>F23</f>
        <v>-138259698</v>
      </c>
      <c r="G22" s="101">
        <f t="shared" si="0"/>
        <v>-538080625.61000001</v>
      </c>
      <c r="H22" s="101">
        <f>H23</f>
        <v>-475763012.72000003</v>
      </c>
      <c r="I22" s="103">
        <f>I23</f>
        <v>-62317612.890000001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-868020466.24000001</v>
      </c>
      <c r="E23" s="94">
        <f>E24</f>
        <v>-729760768.24000001</v>
      </c>
      <c r="F23" s="94">
        <f>F24</f>
        <v>-138259698</v>
      </c>
      <c r="G23" s="101">
        <f t="shared" si="0"/>
        <v>-538080625.61000001</v>
      </c>
      <c r="H23" s="101">
        <f>H24</f>
        <v>-475763012.72000003</v>
      </c>
      <c r="I23" s="103">
        <f>I24</f>
        <v>-62317612.890000001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-868020466.24000001</v>
      </c>
      <c r="E24" s="94">
        <f>E25+E26</f>
        <v>-729760768.24000001</v>
      </c>
      <c r="F24" s="94">
        <f>F25+F26</f>
        <v>-138259698</v>
      </c>
      <c r="G24" s="101">
        <f t="shared" si="0"/>
        <v>-538080625.61000001</v>
      </c>
      <c r="H24" s="101">
        <f>H25+H26</f>
        <v>-475763012.72000003</v>
      </c>
      <c r="I24" s="102">
        <f>I25+I26</f>
        <v>-62317612.890000001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-729760768.24000001</v>
      </c>
      <c r="E25" s="94">
        <f>-(Доходы!E9+Источники!E9)</f>
        <v>-729760768.24000001</v>
      </c>
      <c r="F25" s="94"/>
      <c r="G25" s="101">
        <f t="shared" si="0"/>
        <v>-475763012.72000003</v>
      </c>
      <c r="H25" s="94">
        <f>-(Доходы!H9+Источники!H9)</f>
        <v>-475763012.72000003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-138259698</v>
      </c>
      <c r="E26" s="94"/>
      <c r="F26" s="94">
        <f>-(Доходы!F9)</f>
        <v>-138259698</v>
      </c>
      <c r="G26" s="101">
        <f t="shared" si="0"/>
        <v>-62317612.890000001</v>
      </c>
      <c r="H26" s="94"/>
      <c r="I26" s="103">
        <f>-(Доходы!I9)</f>
        <v>-62317612.890000001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887439846.98000002</v>
      </c>
      <c r="E27" s="94">
        <f>E28</f>
        <v>739837738.18000007</v>
      </c>
      <c r="F27" s="94">
        <f>F28</f>
        <v>147602108.80000001</v>
      </c>
      <c r="G27" s="101">
        <f t="shared" si="0"/>
        <v>548505966.25999999</v>
      </c>
      <c r="H27" s="101">
        <f>H28</f>
        <v>481210864.79000002</v>
      </c>
      <c r="I27" s="103">
        <f>I28</f>
        <v>67295101.469999999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887439846.98000002</v>
      </c>
      <c r="E28" s="94">
        <f>E29</f>
        <v>739837738.18000007</v>
      </c>
      <c r="F28" s="94">
        <f>F29</f>
        <v>147602108.80000001</v>
      </c>
      <c r="G28" s="101">
        <f t="shared" si="0"/>
        <v>548505966.25999999</v>
      </c>
      <c r="H28" s="101">
        <f>H29</f>
        <v>481210864.79000002</v>
      </c>
      <c r="I28" s="103">
        <f>I29</f>
        <v>67295101.469999999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887439846.98000002</v>
      </c>
      <c r="E29" s="94">
        <f>E30+E31</f>
        <v>739837738.18000007</v>
      </c>
      <c r="F29" s="94">
        <f>F30+F31</f>
        <v>147602108.80000001</v>
      </c>
      <c r="G29" s="101">
        <f t="shared" si="0"/>
        <v>548505966.25999999</v>
      </c>
      <c r="H29" s="101">
        <f>H30+H31</f>
        <v>481210864.79000002</v>
      </c>
      <c r="I29" s="103">
        <f>I30+I31</f>
        <v>67295101.469999999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739837738.18000007</v>
      </c>
      <c r="E30" s="94">
        <f>Расходы!E7</f>
        <v>739837738.18000007</v>
      </c>
      <c r="F30" s="94"/>
      <c r="G30" s="101">
        <f t="shared" si="0"/>
        <v>481210864.79000002</v>
      </c>
      <c r="H30" s="101">
        <f>Расходы!H7</f>
        <v>481210864.79000002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147602108.80000001</v>
      </c>
      <c r="E31" s="108"/>
      <c r="F31" s="108">
        <f>Расходы!F7</f>
        <v>147602108.80000001</v>
      </c>
      <c r="G31" s="109">
        <f t="shared" si="0"/>
        <v>67295101.469999999</v>
      </c>
      <c r="H31" s="109"/>
      <c r="I31" s="110">
        <f>Расходы!I7</f>
        <v>67295101.469999999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496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2024-07-17T01:52:48Z</cp:lastPrinted>
  <dcterms:created xsi:type="dcterms:W3CDTF">2017-02-16T00:52:44Z</dcterms:created>
  <dcterms:modified xsi:type="dcterms:W3CDTF">2024-09-10T08:33:45Z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