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55" i="2" l="1"/>
  <c r="H82" i="2" l="1"/>
  <c r="G95" i="2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E101" i="2"/>
  <c r="F43" i="2"/>
  <c r="E34" i="2"/>
  <c r="J131" i="2" l="1"/>
  <c r="F59" i="2"/>
  <c r="F143" i="2" l="1"/>
  <c r="F133" i="2"/>
  <c r="I20" i="3" l="1"/>
  <c r="H20" i="3"/>
  <c r="G10" i="3"/>
  <c r="F55" i="2"/>
  <c r="F54" i="2" s="1"/>
  <c r="E13" i="2"/>
  <c r="H155" i="2"/>
  <c r="E155" i="2"/>
  <c r="K158" i="2"/>
  <c r="G158" i="2"/>
  <c r="D158" i="2"/>
  <c r="E152" i="2"/>
  <c r="G22" i="3" l="1"/>
  <c r="G161" i="2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H34" i="2"/>
  <c r="G14" i="2"/>
  <c r="G15" i="2"/>
  <c r="I139" i="2" l="1"/>
  <c r="I40" i="2"/>
  <c r="G53" i="3" l="1"/>
  <c r="G111" i="2"/>
  <c r="D111" i="2"/>
  <c r="H109" i="2"/>
  <c r="J111" i="2" l="1"/>
  <c r="H18" i="3"/>
  <c r="E88" i="2" l="1"/>
  <c r="K157" i="2"/>
  <c r="G157" i="2"/>
  <c r="D157" i="2"/>
  <c r="K94" i="2" l="1"/>
  <c r="I22" i="2" l="1"/>
  <c r="H43" i="2" l="1"/>
  <c r="H141" i="2" l="1"/>
  <c r="F69" i="2"/>
  <c r="F139" i="2"/>
  <c r="G16" i="2" l="1"/>
  <c r="I69" i="2" l="1"/>
  <c r="I25" i="3" l="1"/>
  <c r="I43" i="2"/>
  <c r="F59" i="3" l="1"/>
  <c r="G50" i="3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55" i="2"/>
  <c r="G159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E82" i="2" s="1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H81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H119" i="2" s="1"/>
  <c r="G120" i="2"/>
  <c r="G119" i="2" s="1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<sst xmlns="http://schemas.openxmlformats.org/spreadsheetml/2006/main" count="808" uniqueCount="499">
  <si>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</si>
  <si>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</si>
  <si>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</si>
  <si>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</si>
  <si>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</si>
  <si>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</si>
  <si>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</si>
  <si>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</si>
  <si>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</si>
  <si>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</si>
  <si>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</si>
  <si>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</si>
  <si>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</si>
  <si>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</si>
  <si>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</si>
  <si>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</si>
  <si>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</si>
  <si>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</si>
  <si>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</si>
  <si>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</si>
  <si>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</si>
  <si>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</si>
  <si>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</si>
  <si>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</si>
  <si>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</si>
  <si>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</si>
  <si>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</si>
  <si>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</si>
  <si>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</si>
  <si>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</si>
  <si>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</si>
  <si>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</si>
  <si>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</si>
  <si>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</si>
  <si>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</si>
  <si>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</si>
  <si>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</si>
  <si>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</si>
  <si>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</si>
  <si>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</si>
  <si>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</si>
  <si>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</si>
  <si>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</si>
  <si>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</si>
  <si>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</si>
  <si>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</si>
  <si>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</si>
  <si>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</si>
  <si>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</si>
  <si>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</si>
  <si>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</si>
  <si>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</si>
  <si>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</si>
  <si>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</si>
  <si>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</si>
  <si>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</si>
  <si>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</si>
  <si>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</si>
  <si>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</si>
  <si>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</si>
  <si>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</si>
  <si>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</si>
  <si>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</si>
  <si>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</si>
  <si>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</si>
  <si>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</si>
  <si>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</si>
  <si>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</si>
  <si>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</si>
  <si>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</si>
  <si>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</si>
  <si>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</si>
  <si>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</si>
  <si>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</si>
  <si>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</si>
  <si>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</si>
  <si>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</si>
  <si>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</si>
  <si>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</si>
  <si>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</si>
  <si>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</si>
  <si>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</si>
  <si>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</si>
  <si>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</si>
  <si>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</si>
  <si>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</si>
  <si>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</si>
  <si>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</si>
  <si>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</si>
  <si>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</si>
  <si>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</si>
  <si>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</si>
  <si>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</si>
  <si>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</si>
  <si>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</si>
  <si>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</si>
  <si>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</si>
  <si>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</si>
  <si>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</si>
  <si>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</si>
  <si>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</si>
  <si>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</si>
  <si>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</si>
  <si>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</si>
  <si>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</si>
  <si>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</si>
  <si>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</si>
  <si>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</si>
  <si>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</si>
  <si>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</si>
  <si>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</si>
  <si>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</si>
  <si>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</si>
  <si>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</si>
  <si>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</si>
  <si>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</si>
  <si>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</si>
  <si>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</si>
  <si>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</si>
  <si>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</si>
  <si>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</si>
  <si>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</si>
  <si>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</si>
  <si>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</si>
  <si>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</si>
  <si>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</si>
  <si>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</si>
  <si>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</si>
  <si>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</si>
  <si>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</si>
  <si>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</si>
  <si>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</si>
  <si>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</si>
  <si>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</si>
  <si>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</si>
  <si>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</si>
  <si>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</si>
  <si>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</si>
  <si>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</si>
  <si>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</si>
  <si>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</si>
  <si>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</si>
  <si>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</si>
  <si>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</si>
  <si>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</si>
  <si>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</si>
  <si>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</si>
  <si>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</si>
  <si>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</si>
  <si>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</si>
  <si>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</si>
  <si>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</si>
  <si>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</si>
  <si>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</si>
  <si>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</si>
  <si>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</si>
  <si>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</si>
  <si>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</si>
  <si>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</si>
  <si>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</si>
  <si>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</si>
  <si>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</si>
  <si>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</si>
  <si>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</si>
  <si>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</si>
  <si>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</si>
  <si>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</si>
  <si>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</si>
  <si>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</si>
  <si>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</si>
  <si>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</si>
  <si>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</si>
  <si>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</si>
  <si>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</si>
  <si>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</si>
  <si>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</si>
  <si>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</si>
  <si>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</si>
  <si>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</si>
  <si>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</si>
  <si>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</si>
  <si>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</si>
  <si>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</si>
  <si>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</si>
  <si>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</si>
  <si>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</si>
  <si>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</si>
  <si>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</si>
  <si>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</si>
  <si>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</si>
  <si>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</si>
  <si>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</si>
  <si>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</si>
  <si>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</si>
  <si>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</si>
  <si>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</si>
  <si>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</si>
  <si>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</si>
  <si>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</si>
  <si>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</si>
  <si>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</si>
  <si>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</si>
  <si>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</si>
  <si>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</si>
  <si>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</si>
  <si>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</si>
  <si>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</si>
  <si>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</si>
  <si>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</si>
  <si>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</si>
  <si>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</si>
  <si>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</si>
  <si>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</si>
  <si>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</si>
  <si>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</si>
  <si>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</si>
  <si>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</si>
  <si>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</si>
  <si>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</si>
  <si>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</si>
  <si>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</si>
  <si>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</si>
  <si>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</si>
  <si>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</si>
  <si>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</si>
  <si>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</si>
  <si>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</si>
  <si>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</si>
  <si>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</si>
  <si>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</si>
  <si>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</si>
  <si>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</si>
  <si>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</si>
  <si>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</si>
  <si>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</si>
  <si>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</si>
  <si>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</si>
  <si>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</si>
  <si>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</si>
  <si>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</si>
  <si>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</si>
  <si>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</si>
  <si>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</si>
  <si>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</si>
  <si>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</si>
  <si>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</si>
  <si>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</si>
  <si>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</si>
  <si>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</si>
  <si>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</si>
  <si>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</si>
  <si>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</si>
  <si>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</si>
  <si>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</si>
  <si>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</si>
  <si>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</si>
  <si>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</si>
  <si>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</si>
  <si>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</si>
  <si>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</si>
  <si>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</si>
  <si>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</si>
  <si>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</si>
  <si>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</si>
  <si>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</si>
  <si>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</si>
  <si>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</si>
  <si>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</si>
  <si>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</si>
  <si>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</si>
  <si>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</si>
  <si>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</si>
  <si>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</si>
  <si>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</si>
  <si>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</si>
  <si>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</si>
  <si>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</si>
  <si>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</si>
  <si>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</si>
  <si>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</si>
  <si>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</si>
  <si>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</si>
  <si>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</si>
  <si>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</si>
  <si>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</si>
  <si>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</si>
  <si>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</si>
  <si>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</si>
  <si>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</si>
  <si>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</si>
  <si>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</si>
  <si>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</si>
  <si>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</si>
  <si>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</si>
  <si>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</si>
  <si>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</si>
  <si>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</si>
  <si>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</si>
  <si>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</si>
  <si>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</si>
  <si>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</si>
  <si>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</si>
  <si>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</si>
  <si>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</si>
  <si>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</si>
  <si>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</si>
  <si>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</si>
  <si>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</si>
  <si>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</si>
  <si>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</si>
  <si>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</si>
  <si>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</si>
  <si>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</si>
  <si>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</si>
  <si>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</si>
  <si>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</si>
  <si>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</si>
  <si>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</si>
  <si>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</si>
  <si>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</si>
  <si>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</si>
  <si>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</si>
  <si>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</si>
  <si>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</si>
  <si>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</si>
  <si>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</si>
  <si>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</si>
  <si>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</si>
  <si>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</si>
  <si>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</si>
  <si>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</si>
  <si>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</si>
  <si>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</si>
  <si>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</si>
  <si>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</si>
  <si>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</si>
  <si>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</si>
  <si>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</si>
  <si>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</si>
  <si>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</si>
  <si>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</si>
  <si>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</si>
  <si>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</si>
  <si>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</si>
  <si>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</si>
  <si>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</si>
  <si>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</si>
  <si>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</si>
  <si>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</si>
  <si>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</si>
  <si>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</si>
  <si>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</si>
  <si>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</si>
  <si>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</si>
  <si>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</si>
  <si>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</si>
  <si>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</si>
  <si>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</si>
  <si>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</si>
  <si>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</si>
  <si>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</si>
  <si>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</si>
  <si>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</si>
  <si>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</si>
  <si>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</si>
  <si>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</si>
  <si>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</si>
  <si>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</si>
  <si>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</si>
  <si>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</si>
  <si>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</si>
  <si>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</si>
  <si>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</si>
  <si>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</si>
  <si>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</si>
  <si>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</si>
  <si>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</si>
  <si>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</si>
  <si>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</si>
  <si>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</si>
  <si>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</si>
  <si>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</si>
  <si>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</si>
  <si>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</si>
  <si>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</si>
  <si>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</si>
  <si>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</si>
  <si>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</si>
  <si>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</si>
  <si>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</si>
  <si>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</si>
  <si>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</si>
  <si>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</si>
  <si>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</si>
  <si>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</si>
  <si>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</si>
  <si>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</si>
  <si>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</si>
  <si>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</si>
  <si>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</si>
  <si>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</si>
  <si>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</si>
  <si>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</si>
  <si>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</si>
  <si>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</si>
  <si>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</si>
  <si>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</si>
  <si>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</si>
  <si>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</si>
  <si>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</si>
  <si>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</si>
  <si>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</si>
  <si>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</si>
  <si>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</si>
  <si>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</si>
  <si>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</si>
  <si>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</si>
  <si>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</si>
  <si>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</si>
  <si>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</si>
  <si>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</si>
  <si>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</si>
  <si>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</si>
  <si>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</si>
  <si>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</si>
  <si>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</si>
  <si>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</si>
  <si>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</si>
  <si>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</si>
  <si>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</si>
  <si>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</si>
  <si>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</si>
  <si>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</si>
  <si>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</si>
  <si>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</si>
  <si>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</si>
  <si>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</si>
  <si>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</si>
  <si>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</si>
  <si>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</si>
  <si>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</si>
  <si>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</si>
  <si>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</si>
  <si>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</si>
  <si>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</si>
  <si>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</si>
  <si>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</si>
  <si>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</si>
  <si>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</si>
  <si>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</si>
  <si>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</si>
  <si>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</si>
  <si>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</si>
  <si>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</si>
  <si>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</si>
  <si>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</si>
  <si>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</si>
  <si>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</si>
  <si>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</si>
  <si>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</si>
  <si>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</si>
  <si>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</si>
  <si>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</si>
  <si>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</si>
  <si>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</si>
  <si>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</si>
  <si>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</si>
  <si>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</si>
  <si>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</si>
  <si>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</si>
  <si>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</si>
  <si>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</si>
  <si>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</si>
  <si>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</si>
  <si>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</si>
  <si>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</si>
  <si>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</si>
  <si>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</si>
  <si>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</si>
  <si>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</si>
  <si>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</si>
  <si>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</si>
  <si>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</si>
  <si>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</si>
  <si>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</si>
  <si>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</si>
  <si>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</si>
  <si>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</si>
  <si>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</si>
  <si>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</si>
  <si>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</si>
  <si>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</si>
  <si>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</si>
  <si>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</si>
  <si>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000 2080500005 0000 150</t>
  </si>
  <si>
    <t>000 2081300013 0000 150</t>
  </si>
  <si>
    <t>09 апреля2024г.</t>
  </si>
  <si>
    <t xml:space="preserve">СПРАВКА ОБ ИСПОЛНЕНИИ КОНСОЛИДИРОВАННОГО БЮДЖЕТА МАМСКО-ЧУЙСКОГО РАЙОНА НА  1 мая 2024 ГОДА 
</t>
  </si>
  <si>
    <t>000 1160118301 0000 140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</si>
</sst>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B4" workbookViewId="0">
      <selection activeCell="I117" sqref="I117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497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792574605.24000001</v>
      </c>
      <c r="E9" s="53">
        <f t="shared" si="0"/>
        <v>723917205.24000001</v>
      </c>
      <c r="F9" s="53">
        <f t="shared" si="0"/>
        <v>139222100</v>
      </c>
      <c r="G9" s="53">
        <f t="shared" si="0"/>
        <v>227929551.60000002</v>
      </c>
      <c r="H9" s="53">
        <f t="shared" si="0"/>
        <v>222665553.69</v>
      </c>
      <c r="I9" s="53">
        <f t="shared" si="0"/>
        <v>28868564.969999999</v>
      </c>
      <c r="J9" s="53">
        <f>G9/D9*100</f>
        <v>28.758119436716061</v>
      </c>
      <c r="K9" s="53">
        <f>H9/E9*100</f>
        <v>30.758428184640223</v>
      </c>
      <c r="L9" s="53">
        <f>I9/F9*100</f>
        <v>20.73561953885195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91805810</v>
      </c>
      <c r="E11" s="53">
        <f>E12+E21+E27+E39+E47+E53+E63+E69+E76+E81+E112</f>
        <v>69189510</v>
      </c>
      <c r="F11" s="53">
        <f>F12+F21+F27+F39+F47+F53+F63+F69+F76+F81+F112</f>
        <v>22616300</v>
      </c>
      <c r="G11" s="53">
        <f t="shared" ref="G11:G105" si="2">H11+I11</f>
        <v>22863041.549999997</v>
      </c>
      <c r="H11" s="53">
        <f>H12+H21+H27+H39+H47+H53+H63+H69+H76+H81+H112</f>
        <v>17666073.789999999</v>
      </c>
      <c r="I11" s="53">
        <f>I12+I21+I27+I39+I47+I53+I63+I69+I76+I81+I112</f>
        <v>5196967.76</v>
      </c>
      <c r="J11" s="53">
        <f t="shared" ref="J11:L49" si="3">G11/D11*100</f>
        <v>24.903697870537819</v>
      </c>
      <c r="K11" s="53">
        <f t="shared" ref="K11:L49" si="4">H11/E11*100</f>
        <v>25.532878885831099</v>
      </c>
      <c r="L11" s="53">
        <f t="shared" ref="L11:L49" si="5">I11/F11*100</f>
        <v>22.978859318279294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15162114.709999999</v>
      </c>
      <c r="H12" s="49">
        <f>H13</f>
        <v>11560142.469999999</v>
      </c>
      <c r="I12" s="49">
        <f>I13</f>
        <v>3601972.24</v>
      </c>
      <c r="J12" s="53">
        <f t="shared" si="3"/>
        <v>20.21453578380396</v>
      </c>
      <c r="K12" s="53">
        <f t="shared" si="4"/>
        <v>20.288070322920319</v>
      </c>
      <c r="L12" s="53">
        <f t="shared" si="5"/>
        <v>19.982093864418061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15162114.709999999</v>
      </c>
      <c r="H13" s="26">
        <f>H14+H15+H16+H17+H20+H19+H18</f>
        <v>11560142.469999999</v>
      </c>
      <c r="I13" s="26">
        <f>I14+I15+I16+I17+I20+I19+I18</f>
        <v>3601972.24</v>
      </c>
      <c r="J13" s="20">
        <f t="shared" si="3"/>
        <v>20.21453578380396</v>
      </c>
      <c r="K13" s="20">
        <f t="shared" si="4"/>
        <v>20.288070322920319</v>
      </c>
      <c r="L13" s="20">
        <f t="shared" si="5"/>
        <v>19.982093864418061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15026356.289999999</v>
      </c>
      <c r="H14" s="26">
        <v>11457708.09</v>
      </c>
      <c r="I14" s="26">
        <v>3568648.2</v>
      </c>
      <c r="J14" s="20">
        <f t="shared" si="3"/>
        <v>20.215735624915915</v>
      </c>
      <c r="K14" s="20">
        <f t="shared" si="4"/>
        <v>20.329503353442156</v>
      </c>
      <c r="L14" s="20">
        <f t="shared" si="5"/>
        <v>19.858921535893156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0</v>
      </c>
      <c r="H15" s="26"/>
      <c r="I15" s="26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88349.709999999992</v>
      </c>
      <c r="H16" s="26">
        <v>66931.59</v>
      </c>
      <c r="I16" s="26">
        <v>21418.12</v>
      </c>
      <c r="J16" s="20">
        <f t="shared" si="3"/>
        <v>61.783013986013977</v>
      </c>
      <c r="K16" s="20">
        <f t="shared" si="4"/>
        <v>51.485838461538457</v>
      </c>
      <c r="L16" s="20">
        <f t="shared" si="5"/>
        <v>164.75476923076923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35502.79</v>
      </c>
      <c r="I20" s="26">
        <v>11905.92</v>
      </c>
      <c r="J20" s="20">
        <f t="shared" si="3"/>
        <v>12.320638297872341</v>
      </c>
      <c r="K20" s="20">
        <f t="shared" si="4"/>
        <v>8.8756974999999994</v>
      </c>
      <c r="L20" s="20">
        <f t="shared" si="5"/>
        <v>51.764869565217388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2885200</v>
      </c>
      <c r="E21" s="49">
        <f>E22</f>
        <v>0</v>
      </c>
      <c r="F21" s="49">
        <f>F22</f>
        <v>2885200</v>
      </c>
      <c r="G21" s="53">
        <f t="shared" si="2"/>
        <v>778934.30999999994</v>
      </c>
      <c r="H21" s="49">
        <f>H22</f>
        <v>0</v>
      </c>
      <c r="I21" s="49">
        <f>I22</f>
        <v>778934.30999999994</v>
      </c>
      <c r="J21" s="53">
        <f t="shared" si="3"/>
        <v>26.997584569527238</v>
      </c>
      <c r="K21" s="53" t="e">
        <f t="shared" si="4"/>
        <v>#DIV/0!</v>
      </c>
      <c r="L21" s="53">
        <f t="shared" si="5"/>
        <v>26.997584569527238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2885200</v>
      </c>
      <c r="E22" s="26">
        <f>SUM(E23:E26)</f>
        <v>0</v>
      </c>
      <c r="F22" s="26">
        <f>SUM(F23:F26)</f>
        <v>2885200</v>
      </c>
      <c r="G22" s="20">
        <f t="shared" si="2"/>
        <v>778934.30999999994</v>
      </c>
      <c r="H22" s="26">
        <f>SUM(H23:H26)</f>
        <v>0</v>
      </c>
      <c r="I22" s="26">
        <f>SUM(I23:I26)</f>
        <v>778934.30999999994</v>
      </c>
      <c r="J22" s="20">
        <f t="shared" si="3"/>
        <v>26.997584569527238</v>
      </c>
      <c r="K22" s="20" t="e">
        <f t="shared" si="4"/>
        <v>#DIV/0!</v>
      </c>
      <c r="L22" s="20">
        <f t="shared" si="5"/>
        <v>26.997584569527238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1677600</v>
      </c>
      <c r="E23" s="26"/>
      <c r="F23" s="26">
        <v>1677600</v>
      </c>
      <c r="G23" s="20">
        <f t="shared" si="2"/>
        <v>381945.22</v>
      </c>
      <c r="H23" s="26"/>
      <c r="I23" s="26">
        <v>381945.22</v>
      </c>
      <c r="J23" s="20">
        <f t="shared" si="3"/>
        <v>22.767359322842154</v>
      </c>
      <c r="K23" s="20" t="e">
        <f t="shared" si="4"/>
        <v>#DIV/0!</v>
      </c>
      <c r="L23" s="20">
        <f t="shared" si="5"/>
        <v>22.767359322842154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9100</v>
      </c>
      <c r="E24" s="26"/>
      <c r="F24" s="26">
        <v>9100</v>
      </c>
      <c r="G24" s="20">
        <f t="shared" si="2"/>
        <v>2010.85</v>
      </c>
      <c r="H24" s="26"/>
      <c r="I24" s="26">
        <v>2010.85</v>
      </c>
      <c r="J24" s="20">
        <f t="shared" si="3"/>
        <v>22.097252747252746</v>
      </c>
      <c r="K24" s="20" t="e">
        <f t="shared" si="4"/>
        <v>#DIV/0!</v>
      </c>
      <c r="L24" s="20">
        <f t="shared" si="5"/>
        <v>22.097252747252746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1404400</v>
      </c>
      <c r="E25" s="26"/>
      <c r="F25" s="26">
        <v>1404400</v>
      </c>
      <c r="G25" s="20">
        <f t="shared" si="2"/>
        <v>437176.6</v>
      </c>
      <c r="H25" s="26"/>
      <c r="I25" s="26">
        <v>437176.6</v>
      </c>
      <c r="J25" s="20">
        <f t="shared" si="3"/>
        <v>31.129065793221304</v>
      </c>
      <c r="K25" s="20" t="e">
        <f t="shared" si="4"/>
        <v>#DIV/0!</v>
      </c>
      <c r="L25" s="20">
        <f t="shared" si="5"/>
        <v>31.129065793221304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-205900</v>
      </c>
      <c r="E26" s="26"/>
      <c r="F26" s="26">
        <v>-205900</v>
      </c>
      <c r="G26" s="20">
        <f t="shared" si="2"/>
        <v>-42198.36</v>
      </c>
      <c r="H26" s="26">
        <v>0</v>
      </c>
      <c r="I26" s="26">
        <v>-42198.36</v>
      </c>
      <c r="J26" s="20">
        <f t="shared" si="3"/>
        <v>20.49458960660515</v>
      </c>
      <c r="K26" s="20" t="e">
        <f t="shared" si="4"/>
        <v>#DIV/0!</v>
      </c>
      <c r="L26" s="20">
        <f t="shared" si="5"/>
        <v>20.49458960660515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2988284.8</v>
      </c>
      <c r="H27" s="49">
        <f>H28+H34+H37</f>
        <v>2988284.8</v>
      </c>
      <c r="I27" s="49">
        <f>I28+I34+I37</f>
        <v>0</v>
      </c>
      <c r="J27" s="53">
        <f t="shared" si="3"/>
        <v>72.884995121951206</v>
      </c>
      <c r="K27" s="53">
        <f t="shared" si="4"/>
        <v>72.884995121951206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1576382.31</v>
      </c>
      <c r="H28" s="26">
        <f>SUM(H29:H33)</f>
        <v>1576382.31</v>
      </c>
      <c r="I28" s="26">
        <v>0</v>
      </c>
      <c r="J28" s="20">
        <f t="shared" si="3"/>
        <v>52.546077000000004</v>
      </c>
      <c r="K28" s="20">
        <f t="shared" si="4"/>
        <v>52.546077000000004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1004134.92</v>
      </c>
      <c r="H29" s="26">
        <v>1004134.92</v>
      </c>
      <c r="I29" s="26">
        <v>0</v>
      </c>
      <c r="J29" s="20">
        <f t="shared" si="3"/>
        <v>50.206746000000003</v>
      </c>
      <c r="K29" s="20">
        <f t="shared" si="4"/>
        <v>50.206746000000003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572247.39</v>
      </c>
      <c r="H31" s="26">
        <v>572247.39</v>
      </c>
      <c r="I31" s="26">
        <v>0</v>
      </c>
      <c r="J31" s="20">
        <f t="shared" si="3"/>
        <v>57.224739</v>
      </c>
      <c r="K31" s="20">
        <f t="shared" si="4"/>
        <v>57.224739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1175.49</v>
      </c>
      <c r="H34" s="26">
        <f>H35+H36</f>
        <v>1175.49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1175.49</v>
      </c>
      <c r="H35" s="26">
        <v>1175.49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1410727</v>
      </c>
      <c r="H37" s="26">
        <f>H38</f>
        <v>1410727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1410727</v>
      </c>
      <c r="H38" s="26">
        <v>1410727</v>
      </c>
      <c r="I38" s="26"/>
      <c r="J38" s="20">
        <f t="shared" si="3"/>
        <v>128.24790909090908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918000</v>
      </c>
      <c r="E39" s="49">
        <f>E40+E43</f>
        <v>0</v>
      </c>
      <c r="F39" s="49">
        <f>F40+F43</f>
        <v>918000</v>
      </c>
      <c r="G39" s="53">
        <f t="shared" si="2"/>
        <v>235762.16</v>
      </c>
      <c r="H39" s="49">
        <f>H40+H43</f>
        <v>-1</v>
      </c>
      <c r="I39" s="49">
        <f>I40+I43</f>
        <v>235763.16</v>
      </c>
      <c r="J39" s="53">
        <f t="shared" si="3"/>
        <v>25.682152505446627</v>
      </c>
      <c r="K39" s="53" t="e">
        <f t="shared" si="4"/>
        <v>#DIV/0!</v>
      </c>
      <c r="L39" s="53">
        <f t="shared" si="5"/>
        <v>25.682261437908497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74418.84</v>
      </c>
      <c r="H40" s="26">
        <f>H42+H41</f>
        <v>0</v>
      </c>
      <c r="I40" s="26">
        <f>I42</f>
        <v>74418.84</v>
      </c>
      <c r="J40" s="20">
        <f t="shared" si="3"/>
        <v>18.604710000000001</v>
      </c>
      <c r="K40" s="20" t="e">
        <f t="shared" si="4"/>
        <v>#DIV/0!</v>
      </c>
      <c r="L40" s="20">
        <f t="shared" si="5"/>
        <v>18.604710000000001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74418.84</v>
      </c>
      <c r="H42" s="26"/>
      <c r="I42" s="26">
        <v>74418.84</v>
      </c>
      <c r="J42" s="20">
        <f t="shared" si="3"/>
        <v>18.604710000000001</v>
      </c>
      <c r="K42" s="20" t="e">
        <f t="shared" si="4"/>
        <v>#DIV/0!</v>
      </c>
      <c r="L42" s="20">
        <f t="shared" si="5"/>
        <v>18.604710000000001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518000</v>
      </c>
      <c r="E43" s="26">
        <f>E44+E45+E46</f>
        <v>0</v>
      </c>
      <c r="F43" s="26">
        <f>F44+F46</f>
        <v>518000</v>
      </c>
      <c r="G43" s="20">
        <f t="shared" si="2"/>
        <v>161343.32</v>
      </c>
      <c r="H43" s="26">
        <f>H44+H45+H46</f>
        <v>-1</v>
      </c>
      <c r="I43" s="26">
        <f>I44+I46+I45</f>
        <v>161344.32000000001</v>
      </c>
      <c r="J43" s="20">
        <f t="shared" si="3"/>
        <v>31.147359073359077</v>
      </c>
      <c r="K43" s="20" t="e">
        <f t="shared" si="4"/>
        <v>#DIV/0!</v>
      </c>
      <c r="L43" s="20">
        <f t="shared" si="5"/>
        <v>31.147552123552124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408000</v>
      </c>
      <c r="E44" s="26"/>
      <c r="F44" s="26">
        <v>408000</v>
      </c>
      <c r="G44" s="20">
        <f t="shared" si="2"/>
        <v>149466</v>
      </c>
      <c r="H44" s="26"/>
      <c r="I44" s="26">
        <v>149466</v>
      </c>
      <c r="J44" s="20">
        <f t="shared" si="3"/>
        <v>36.633823529411764</v>
      </c>
      <c r="K44" s="20" t="e">
        <f t="shared" si="4"/>
        <v>#DIV/0!</v>
      </c>
      <c r="L44" s="20">
        <f t="shared" si="5"/>
        <v>36.633823529411764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-1</v>
      </c>
      <c r="H45" s="26">
        <v>-1</v>
      </c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11878.32</v>
      </c>
      <c r="H46" s="26"/>
      <c r="I46" s="26">
        <v>11878.32</v>
      </c>
      <c r="J46" s="20">
        <f t="shared" si="3"/>
        <v>10.798472727272728</v>
      </c>
      <c r="K46" s="20" t="e">
        <f t="shared" si="4"/>
        <v>#DIV/0!</v>
      </c>
      <c r="L46" s="20">
        <f t="shared" si="5"/>
        <v>10.798472727272728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415445.52</v>
      </c>
      <c r="H47" s="49">
        <f>H48+H50</f>
        <v>415445.52</v>
      </c>
      <c r="I47" s="49">
        <f>I48+I50</f>
        <v>0</v>
      </c>
      <c r="J47" s="53">
        <f t="shared" si="3"/>
        <v>103.86138</v>
      </c>
      <c r="K47" s="53">
        <f t="shared" si="4"/>
        <v>103.86138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415445.52</v>
      </c>
      <c r="H48" s="26">
        <f>H49</f>
        <v>415445.52</v>
      </c>
      <c r="I48" s="26">
        <f>I49</f>
        <v>0</v>
      </c>
      <c r="J48" s="20">
        <f t="shared" si="3"/>
        <v>103.86138</v>
      </c>
      <c r="K48" s="20">
        <f t="shared" si="4"/>
        <v>103.86138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415445.52</v>
      </c>
      <c r="H49" s="26">
        <v>415445.52</v>
      </c>
      <c r="I49" s="26"/>
      <c r="J49" s="20">
        <f t="shared" si="3"/>
        <v>103.86138</v>
      </c>
      <c r="K49" s="20">
        <f t="shared" si="4"/>
        <v>103.86138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3015500</v>
      </c>
      <c r="E53" s="49">
        <f t="shared" ref="E53:I53" si="9">E54</f>
        <v>2277000</v>
      </c>
      <c r="F53" s="49">
        <f t="shared" si="9"/>
        <v>738500</v>
      </c>
      <c r="G53" s="53">
        <f t="shared" si="2"/>
        <v>848813.8899999999</v>
      </c>
      <c r="H53" s="49">
        <f t="shared" si="9"/>
        <v>656062.92999999993</v>
      </c>
      <c r="I53" s="49">
        <f t="shared" si="9"/>
        <v>192750.96000000002</v>
      </c>
      <c r="J53" s="53">
        <f t="shared" si="6"/>
        <v>28.148363123860054</v>
      </c>
      <c r="K53" s="53">
        <f t="shared" si="7"/>
        <v>28.812601229688184</v>
      </c>
      <c r="L53" s="53">
        <f t="shared" si="8"/>
        <v>26.100333107650648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3015500</v>
      </c>
      <c r="E54" s="26">
        <f>E55+E59</f>
        <v>2277000</v>
      </c>
      <c r="F54" s="26">
        <f>F55+F59+F58</f>
        <v>738500</v>
      </c>
      <c r="G54" s="20">
        <f>H54+I54</f>
        <v>848813.8899999999</v>
      </c>
      <c r="H54" s="26">
        <f>H55+H59+H62</f>
        <v>656062.92999999993</v>
      </c>
      <c r="I54" s="26">
        <f>I55+I59+I58</f>
        <v>192750.96000000002</v>
      </c>
      <c r="J54" s="20">
        <f t="shared" si="6"/>
        <v>28.148363123860054</v>
      </c>
      <c r="K54" s="20">
        <f t="shared" si="7"/>
        <v>28.812601229688184</v>
      </c>
      <c r="L54" s="20">
        <f t="shared" si="8"/>
        <v>26.100333107650648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282249.68</v>
      </c>
      <c r="H55" s="26">
        <f>SUM(H56:H57)</f>
        <v>238704.33000000002</v>
      </c>
      <c r="I55" s="26">
        <f>I57</f>
        <v>43545.35</v>
      </c>
      <c r="J55" s="20">
        <f t="shared" si="6"/>
        <v>21.16766761661917</v>
      </c>
      <c r="K55" s="20">
        <f t="shared" si="7"/>
        <v>24.459916999692595</v>
      </c>
      <c r="L55" s="20">
        <f t="shared" si="8"/>
        <v>12.180517482517482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195158.97</v>
      </c>
      <c r="H56" s="26">
        <v>195158.97</v>
      </c>
      <c r="I56" s="26"/>
      <c r="J56" s="20">
        <f t="shared" si="6"/>
        <v>31.609810495626821</v>
      </c>
      <c r="K56" s="20">
        <f t="shared" si="7"/>
        <v>31.609810495626821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87090.709999999992</v>
      </c>
      <c r="H57" s="26">
        <v>43545.36</v>
      </c>
      <c r="I57" s="26">
        <v>43545.35</v>
      </c>
      <c r="J57" s="20">
        <f t="shared" si="6"/>
        <v>12.163506983240223</v>
      </c>
      <c r="K57" s="20">
        <f t="shared" si="7"/>
        <v>12.146543933054394</v>
      </c>
      <c r="L57" s="20">
        <f t="shared" si="8"/>
        <v>12.180517482517482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10297.98</v>
      </c>
      <c r="H58" s="26"/>
      <c r="I58" s="26">
        <v>10297.98</v>
      </c>
      <c r="J58" s="26">
        <f t="shared" si="6"/>
        <v>205.95959999999999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556266.23</v>
      </c>
      <c r="H59" s="26">
        <f t="shared" ref="H59" si="12">SUM(H60:H61)</f>
        <v>417358.6</v>
      </c>
      <c r="I59" s="26">
        <f>I61</f>
        <v>138907.63</v>
      </c>
      <c r="J59" s="26">
        <f>J60+J61</f>
        <v>69.020883923300573</v>
      </c>
      <c r="K59" s="20">
        <f t="shared" si="7"/>
        <v>32.077365306279297</v>
      </c>
      <c r="L59" s="20">
        <f t="shared" si="8"/>
        <v>36.943518617021276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417358.6</v>
      </c>
      <c r="H60" s="26">
        <v>417358.6</v>
      </c>
      <c r="I60" s="26"/>
      <c r="J60" s="20">
        <f t="shared" si="6"/>
        <v>32.077365306279297</v>
      </c>
      <c r="K60" s="20">
        <f t="shared" si="7"/>
        <v>32.077365306279297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138907.63</v>
      </c>
      <c r="H61" s="26"/>
      <c r="I61" s="26">
        <v>138907.63</v>
      </c>
      <c r="J61" s="20">
        <f t="shared" si="6"/>
        <v>36.943518617021276</v>
      </c>
      <c r="K61" s="20" t="e">
        <f t="shared" si="7"/>
        <v>#DIV/0!</v>
      </c>
      <c r="L61" s="20">
        <f t="shared" si="8"/>
        <v>36.943518617021276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138133.99</v>
      </c>
      <c r="H63" s="49">
        <f>H64</f>
        <v>138133.99</v>
      </c>
      <c r="I63" s="49">
        <f>I64</f>
        <v>0</v>
      </c>
      <c r="J63" s="53">
        <f t="shared" si="6"/>
        <v>55.253595999999995</v>
      </c>
      <c r="K63" s="53">
        <f t="shared" si="7"/>
        <v>55.253595999999995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138133.99</v>
      </c>
      <c r="H64" s="26">
        <f>SUM(H65:H68)</f>
        <v>138133.99</v>
      </c>
      <c r="I64" s="26">
        <f>SUM(I65:I68)</f>
        <v>0</v>
      </c>
      <c r="J64" s="20">
        <f t="shared" si="6"/>
        <v>55.253595999999995</v>
      </c>
      <c r="K64" s="20">
        <f t="shared" si="7"/>
        <v>55.253595999999995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93459.21</v>
      </c>
      <c r="H65" s="26">
        <v>93459.21</v>
      </c>
      <c r="I65" s="26"/>
      <c r="J65" s="20">
        <f t="shared" si="6"/>
        <v>74.767368000000005</v>
      </c>
      <c r="K65" s="20">
        <f t="shared" si="7"/>
        <v>74.767368000000005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1065.0899999999999</v>
      </c>
      <c r="H67" s="26">
        <v>1065.0899999999999</v>
      </c>
      <c r="I67" s="26"/>
      <c r="J67" s="20">
        <f t="shared" si="6"/>
        <v>26.627249999999997</v>
      </c>
      <c r="K67" s="20">
        <f t="shared" si="7"/>
        <v>26.627249999999997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43505.06</v>
      </c>
      <c r="H68" s="26">
        <v>43505.06</v>
      </c>
      <c r="I68" s="26"/>
      <c r="J68" s="20">
        <f t="shared" si="6"/>
        <v>36.254216666666665</v>
      </c>
      <c r="K68" s="20">
        <f t="shared" si="7"/>
        <v>36.254216666666665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4911700</v>
      </c>
      <c r="E69" s="49">
        <f>E70+E74+E73</f>
        <v>4911600</v>
      </c>
      <c r="F69" s="49">
        <f>F75</f>
        <v>100</v>
      </c>
      <c r="G69" s="53">
        <f t="shared" si="2"/>
        <v>1793644.92</v>
      </c>
      <c r="H69" s="49">
        <f>H70+H74+H73</f>
        <v>1793644.92</v>
      </c>
      <c r="I69" s="49">
        <f>I75</f>
        <v>0</v>
      </c>
      <c r="J69" s="53">
        <f t="shared" si="6"/>
        <v>36.517802797402119</v>
      </c>
      <c r="K69" s="53">
        <f t="shared" si="7"/>
        <v>36.518546298558512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1705160.28</v>
      </c>
      <c r="H70" s="26">
        <f t="shared" si="13"/>
        <v>1705160.28</v>
      </c>
      <c r="I70" s="26"/>
      <c r="J70" s="20">
        <f t="shared" si="6"/>
        <v>34.717002198876131</v>
      </c>
      <c r="K70" s="20">
        <f t="shared" si="7"/>
        <v>34.717002198876131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1705160.28</v>
      </c>
      <c r="H71" s="26">
        <f t="shared" si="13"/>
        <v>1705160.28</v>
      </c>
      <c r="I71" s="26"/>
      <c r="J71" s="20">
        <f t="shared" si="6"/>
        <v>34.717002198876131</v>
      </c>
      <c r="K71" s="20">
        <f t="shared" si="7"/>
        <v>34.717002198876131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1705160.28</v>
      </c>
      <c r="H72" s="26">
        <v>1705160.28</v>
      </c>
      <c r="I72" s="26"/>
      <c r="J72" s="20">
        <f t="shared" si="6"/>
        <v>34.717002198876131</v>
      </c>
      <c r="K72" s="20">
        <f t="shared" si="7"/>
        <v>34.717002198876131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0</v>
      </c>
      <c r="E73" s="26"/>
      <c r="F73" s="26"/>
      <c r="G73" s="20">
        <f>H73+I73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88484.64</v>
      </c>
      <c r="H74" s="26">
        <v>88484.64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240910</v>
      </c>
      <c r="E81" s="49">
        <f>E82+E98+E100+E103</f>
        <v>220910</v>
      </c>
      <c r="F81" s="49">
        <f>F82+F98+F100+F103</f>
        <v>20000</v>
      </c>
      <c r="G81" s="53">
        <f t="shared" si="2"/>
        <v>222926.33000000002</v>
      </c>
      <c r="H81" s="49">
        <f>H82+H98+H100+H103+H94+H111</f>
        <v>109894.16</v>
      </c>
      <c r="I81" s="49">
        <f>I111+I103</f>
        <v>113032.17000000001</v>
      </c>
      <c r="J81" s="53">
        <f t="shared" si="6"/>
        <v>92.535108546760199</v>
      </c>
      <c r="K81" s="53">
        <f t="shared" si="7"/>
        <v>49.7461228554615</v>
      </c>
      <c r="L81" s="53">
        <f t="shared" si="8"/>
        <v>565.1608500000001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E86+E88+E90+E92+E97+E96+E83+E85+E84+E94</f>
        <v>118410</v>
      </c>
      <c r="F82" s="26">
        <f>F86+F88+F90+F92</f>
        <v>0</v>
      </c>
      <c r="G82" s="20">
        <f>H82+I82</f>
        <v>28705.85</v>
      </c>
      <c r="H82" s="26">
        <f>H86+H88+H90+H92+H83+H97+H96+H85+H84+H95</f>
        <v>28705.85</v>
      </c>
      <c r="I82" s="26">
        <f>I86+I88+I90+I92+I84</f>
        <v>0</v>
      </c>
      <c r="J82" s="20">
        <f t="shared" si="6"/>
        <v>24.242758212988765</v>
      </c>
      <c r="K82" s="20">
        <f t="shared" si="7"/>
        <v>24.242758212988765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16300</v>
      </c>
      <c r="H83" s="26">
        <v>16300</v>
      </c>
      <c r="I83" s="26"/>
      <c r="J83" s="20">
        <f t="shared" si="6"/>
        <v>37.045454545454547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5000</v>
      </c>
      <c r="H84" s="26">
        <v>5000</v>
      </c>
      <c r="I84" s="26"/>
      <c r="J84" s="20">
        <f t="shared" si="6"/>
        <v>55.555555555555557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6519.91</v>
      </c>
      <c r="H94" s="26">
        <v>6519.91</v>
      </c>
      <c r="I94" s="49"/>
      <c r="J94" s="20">
        <f t="shared" si="6"/>
        <v>217.33033333333333</v>
      </c>
      <c r="K94" s="20">
        <f t="shared" si="7"/>
        <v>217.33033333333333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498</v>
      </c>
      <c r="D95" s="62"/>
      <c r="E95" s="26"/>
      <c r="F95" s="49"/>
      <c r="G95" s="20">
        <f>H95</f>
        <v>2500</v>
      </c>
      <c r="H95" s="26">
        <v>2500</v>
      </c>
      <c r="I95" s="49"/>
      <c r="J95" s="20"/>
      <c r="K95" s="20"/>
      <c r="L95" s="53"/>
      <c r="M95" s="7"/>
    </row>
    <row r="96" spans="1:13" ht="147.75" customHeight="1" x14ac:dyDescent="0.3">
      <c r="A96" s="117" t="s">
        <v>474</v>
      </c>
      <c r="B96" s="65" t="s">
        <v>19</v>
      </c>
      <c r="C96" s="66" t="s">
        <v>425</v>
      </c>
      <c r="D96" s="62">
        <f>E96</f>
        <v>1000</v>
      </c>
      <c r="E96" s="26">
        <v>1000</v>
      </c>
      <c r="F96" s="49"/>
      <c r="G96" s="20">
        <f>H96</f>
        <v>-1394.15</v>
      </c>
      <c r="H96" s="26">
        <v>-1394.15</v>
      </c>
      <c r="I96" s="49"/>
      <c r="J96" s="20">
        <f t="shared" si="6"/>
        <v>-139.41499999999999</v>
      </c>
      <c r="K96" s="20">
        <f t="shared" si="7"/>
        <v>-139.41499999999999</v>
      </c>
      <c r="L96" s="53"/>
      <c r="M96" s="7"/>
    </row>
    <row r="97" spans="1:13" ht="146.25" customHeight="1" x14ac:dyDescent="0.3">
      <c r="A97" s="117" t="s">
        <v>474</v>
      </c>
      <c r="B97" s="65" t="s">
        <v>19</v>
      </c>
      <c r="C97" s="66" t="s">
        <v>391</v>
      </c>
      <c r="D97" s="62">
        <f>E97+F97</f>
        <v>60000</v>
      </c>
      <c r="E97" s="26">
        <v>60000</v>
      </c>
      <c r="F97" s="26"/>
      <c r="G97" s="20">
        <f>H97+I97</f>
        <v>6500</v>
      </c>
      <c r="H97" s="26">
        <v>6500</v>
      </c>
      <c r="I97" s="26"/>
      <c r="J97" s="20">
        <f t="shared" si="6"/>
        <v>10.833333333333334</v>
      </c>
      <c r="K97" s="20">
        <f t="shared" si="7"/>
        <v>10.833333333333334</v>
      </c>
      <c r="L97" s="53"/>
      <c r="M97" s="7"/>
    </row>
    <row r="98" spans="1:13" ht="62.4" x14ac:dyDescent="0.3">
      <c r="A98" s="117" t="s">
        <v>365</v>
      </c>
      <c r="B98" s="65" t="s">
        <v>19</v>
      </c>
      <c r="C98" s="66" t="s">
        <v>366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367</v>
      </c>
      <c r="B99" s="65" t="s">
        <v>19</v>
      </c>
      <c r="C99" s="66" t="s">
        <v>368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369</v>
      </c>
      <c r="B100" s="65" t="s">
        <v>19</v>
      </c>
      <c r="C100" s="66" t="s">
        <v>370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93.6" x14ac:dyDescent="0.3">
      <c r="A101" s="117" t="s">
        <v>371</v>
      </c>
      <c r="B101" s="65" t="s">
        <v>19</v>
      </c>
      <c r="C101" s="66" t="s">
        <v>491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124.8" x14ac:dyDescent="0.3">
      <c r="A102" s="117" t="s">
        <v>372</v>
      </c>
      <c r="B102" s="65" t="s">
        <v>19</v>
      </c>
      <c r="C102" s="66" t="s">
        <v>488</v>
      </c>
      <c r="D102" s="62">
        <f t="shared" si="16"/>
        <v>0</v>
      </c>
      <c r="E102" s="26"/>
      <c r="F102" s="49"/>
      <c r="G102" s="20">
        <f t="shared" si="17"/>
        <v>2500.39</v>
      </c>
      <c r="H102" s="26">
        <v>2500.39</v>
      </c>
      <c r="I102" s="49"/>
      <c r="J102" s="20" t="e">
        <f t="shared" si="6"/>
        <v>#DIV/0!</v>
      </c>
      <c r="K102" s="20" t="e">
        <f t="shared" si="7"/>
        <v>#DIV/0!</v>
      </c>
      <c r="L102" s="53" t="e">
        <f t="shared" si="8"/>
        <v>#DIV/0!</v>
      </c>
      <c r="M102" s="7"/>
    </row>
    <row r="103" spans="1:13" ht="31.2" x14ac:dyDescent="0.3">
      <c r="A103" s="117" t="s">
        <v>373</v>
      </c>
      <c r="B103" s="65" t="s">
        <v>19</v>
      </c>
      <c r="C103" s="66" t="s">
        <v>374</v>
      </c>
      <c r="D103" s="62">
        <f t="shared" si="16"/>
        <v>122500</v>
      </c>
      <c r="E103" s="26">
        <f>E104+E106+E109+E111</f>
        <v>102500</v>
      </c>
      <c r="F103" s="26">
        <f>F104+F106+F109+F111</f>
        <v>20000</v>
      </c>
      <c r="G103" s="20">
        <f t="shared" si="2"/>
        <v>101804.96</v>
      </c>
      <c r="H103" s="26">
        <f>H104+H106+H109</f>
        <v>12600</v>
      </c>
      <c r="I103" s="26">
        <f>I104+I106+I109</f>
        <v>89204.96</v>
      </c>
      <c r="J103" s="20">
        <f t="shared" si="6"/>
        <v>83.106089795918365</v>
      </c>
      <c r="K103" s="20">
        <f t="shared" si="7"/>
        <v>12.292682926829269</v>
      </c>
      <c r="L103" s="20">
        <f t="shared" si="8"/>
        <v>446.02480000000003</v>
      </c>
      <c r="M103" s="7"/>
    </row>
    <row r="104" spans="1:13" ht="78" x14ac:dyDescent="0.3">
      <c r="A104" s="117" t="s">
        <v>375</v>
      </c>
      <c r="B104" s="65" t="s">
        <v>19</v>
      </c>
      <c r="C104" s="66" t="s">
        <v>376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377</v>
      </c>
      <c r="B105" s="65" t="s">
        <v>19</v>
      </c>
      <c r="C105" s="66" t="s">
        <v>378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379</v>
      </c>
      <c r="B106" s="65" t="s">
        <v>19</v>
      </c>
      <c r="C106" s="66" t="s">
        <v>380</v>
      </c>
      <c r="D106" s="62">
        <f t="shared" si="16"/>
        <v>20000</v>
      </c>
      <c r="E106" s="26">
        <f>E107+E108</f>
        <v>10000</v>
      </c>
      <c r="F106" s="26">
        <f>F107</f>
        <v>10000</v>
      </c>
      <c r="G106" s="20">
        <f t="shared" ref="G106:G164" si="18">H106+I106</f>
        <v>89804.96</v>
      </c>
      <c r="H106" s="26">
        <f>H107+H108</f>
        <v>600</v>
      </c>
      <c r="I106" s="26">
        <f>I107+I108</f>
        <v>89204.96</v>
      </c>
      <c r="J106" s="20">
        <f t="shared" si="6"/>
        <v>449.02480000000003</v>
      </c>
      <c r="K106" s="20">
        <f t="shared" si="7"/>
        <v>6</v>
      </c>
      <c r="L106" s="20">
        <f t="shared" si="8"/>
        <v>892.04960000000005</v>
      </c>
      <c r="M106" s="7"/>
    </row>
    <row r="107" spans="1:13" ht="109.8" thickBot="1" x14ac:dyDescent="0.35">
      <c r="A107" s="117" t="s">
        <v>381</v>
      </c>
      <c r="B107" s="65" t="s">
        <v>19</v>
      </c>
      <c r="C107" s="66" t="s">
        <v>382</v>
      </c>
      <c r="D107" s="62">
        <f t="shared" si="16"/>
        <v>20000</v>
      </c>
      <c r="E107" s="26">
        <v>10000</v>
      </c>
      <c r="F107" s="26">
        <v>10000</v>
      </c>
      <c r="G107" s="20">
        <f t="shared" si="18"/>
        <v>89804.96</v>
      </c>
      <c r="H107" s="26">
        <v>600</v>
      </c>
      <c r="I107" s="26">
        <v>89204.96</v>
      </c>
      <c r="J107" s="26">
        <f t="shared" si="6"/>
        <v>449.02480000000003</v>
      </c>
      <c r="K107" s="26">
        <f t="shared" si="7"/>
        <v>6</v>
      </c>
      <c r="L107" s="26">
        <f t="shared" si="8"/>
        <v>892.04960000000005</v>
      </c>
      <c r="M107" s="7"/>
    </row>
    <row r="108" spans="1:13" ht="93" x14ac:dyDescent="0.3">
      <c r="A108" s="119" t="s">
        <v>388</v>
      </c>
      <c r="B108" s="65" t="s">
        <v>19</v>
      </c>
      <c r="C108" s="66" t="s">
        <v>477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383</v>
      </c>
      <c r="B109" s="65" t="s">
        <v>19</v>
      </c>
      <c r="C109" s="66" t="s">
        <v>384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12000</v>
      </c>
      <c r="H109" s="26">
        <f>H110</f>
        <v>12000</v>
      </c>
      <c r="I109" s="26">
        <f>I110</f>
        <v>0</v>
      </c>
      <c r="J109" s="20">
        <f t="shared" ref="J109:L112" si="19">G109/D109*100</f>
        <v>33.333333333333329</v>
      </c>
      <c r="K109" s="20">
        <f t="shared" si="19"/>
        <v>33.333333333333329</v>
      </c>
      <c r="L109" s="20" t="e">
        <f t="shared" si="19"/>
        <v>#DIV/0!</v>
      </c>
      <c r="M109" s="7"/>
    </row>
    <row r="110" spans="1:13" ht="156" x14ac:dyDescent="0.3">
      <c r="A110" s="123" t="s">
        <v>385</v>
      </c>
      <c r="B110" s="124" t="s">
        <v>19</v>
      </c>
      <c r="C110" s="125" t="s">
        <v>386</v>
      </c>
      <c r="D110" s="62">
        <f t="shared" si="16"/>
        <v>36000</v>
      </c>
      <c r="E110" s="26">
        <v>36000</v>
      </c>
      <c r="F110" s="26"/>
      <c r="G110" s="20">
        <f t="shared" si="18"/>
        <v>12000</v>
      </c>
      <c r="H110" s="26">
        <v>12000</v>
      </c>
      <c r="I110" s="26"/>
      <c r="J110" s="20">
        <f t="shared" si="19"/>
        <v>33.333333333333329</v>
      </c>
      <c r="K110" s="20">
        <f t="shared" si="19"/>
        <v>33.333333333333329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481</v>
      </c>
      <c r="B111" s="65" t="s">
        <v>19</v>
      </c>
      <c r="C111" s="66" t="s">
        <v>480</v>
      </c>
      <c r="D111" s="62">
        <f>E111+F111</f>
        <v>66500</v>
      </c>
      <c r="E111" s="26">
        <v>56500</v>
      </c>
      <c r="F111" s="26">
        <v>10000</v>
      </c>
      <c r="G111" s="20">
        <f>H111+I111</f>
        <v>83395.22</v>
      </c>
      <c r="H111" s="26">
        <v>59568.01</v>
      </c>
      <c r="I111" s="26">
        <v>23827.21</v>
      </c>
      <c r="J111" s="20">
        <f t="shared" si="19"/>
        <v>125.40634586466166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28500</v>
      </c>
      <c r="E112" s="49">
        <f t="shared" ref="E112:F112" si="21">E116+E113</f>
        <v>0</v>
      </c>
      <c r="F112" s="49">
        <f t="shared" si="21"/>
        <v>28500</v>
      </c>
      <c r="G112" s="53">
        <f t="shared" si="18"/>
        <v>263436</v>
      </c>
      <c r="H112" s="49">
        <f>H116+H113</f>
        <v>4466</v>
      </c>
      <c r="I112" s="49">
        <f>I116+I113</f>
        <v>258970</v>
      </c>
      <c r="J112" s="53">
        <f t="shared" si="19"/>
        <v>924.33684210526314</v>
      </c>
      <c r="K112" s="53" t="e">
        <f t="shared" si="19"/>
        <v>#DIV/0!</v>
      </c>
      <c r="L112" s="53">
        <f t="shared" si="19"/>
        <v>908.66666666666663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4466</v>
      </c>
      <c r="H113" s="26">
        <f>H114+H115</f>
        <v>4466</v>
      </c>
      <c r="I113" s="26">
        <f>I114+I115</f>
        <v>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4466</v>
      </c>
      <c r="H114" s="26">
        <v>4466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469</v>
      </c>
      <c r="D115" s="26">
        <f t="shared" si="20"/>
        <v>0</v>
      </c>
      <c r="E115" s="26"/>
      <c r="F115" s="26"/>
      <c r="G115" s="20">
        <f>I115</f>
        <v>0</v>
      </c>
      <c r="H115" s="26"/>
      <c r="I115" s="26"/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28500</v>
      </c>
      <c r="E116" s="26">
        <f t="shared" ref="E116:H116" si="23">SUM(E117:E118)</f>
        <v>0</v>
      </c>
      <c r="F116" s="26">
        <f t="shared" si="23"/>
        <v>28500</v>
      </c>
      <c r="G116" s="20">
        <f t="shared" si="18"/>
        <v>258970</v>
      </c>
      <c r="H116" s="26">
        <f t="shared" si="23"/>
        <v>0</v>
      </c>
      <c r="I116" s="26">
        <v>258970</v>
      </c>
      <c r="J116" s="20">
        <f t="shared" si="22"/>
        <v>908.66666666666663</v>
      </c>
      <c r="K116" s="20" t="e">
        <f t="shared" si="22"/>
        <v>#DIV/0!</v>
      </c>
      <c r="L116" s="20">
        <f t="shared" si="22"/>
        <v>908.66666666666663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390</v>
      </c>
      <c r="D118" s="26">
        <f t="shared" si="20"/>
        <v>28500</v>
      </c>
      <c r="E118" s="26"/>
      <c r="F118" s="26">
        <v>28500</v>
      </c>
      <c r="G118" s="20">
        <f t="shared" si="18"/>
        <v>258770</v>
      </c>
      <c r="H118" s="26"/>
      <c r="I118" s="26">
        <v>258770</v>
      </c>
      <c r="J118" s="20">
        <f t="shared" si="22"/>
        <v>907.96491228070181</v>
      </c>
      <c r="K118" s="20" t="e">
        <f t="shared" si="22"/>
        <v>#DIV/0!</v>
      </c>
      <c r="L118" s="20">
        <f t="shared" si="22"/>
        <v>907.96491228070181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700768795.24000001</v>
      </c>
      <c r="E119" s="49">
        <f>E120+E162+E160</f>
        <v>654727695.24000001</v>
      </c>
      <c r="F119" s="49">
        <f t="shared" ref="F119" si="24">F120+F162</f>
        <v>116605800</v>
      </c>
      <c r="G119" s="49">
        <f>G120+G162+G160+G161</f>
        <v>205066510.05000001</v>
      </c>
      <c r="H119" s="49">
        <f>H120+H162+H160</f>
        <v>204999479.90000001</v>
      </c>
      <c r="I119" s="49">
        <f>I120+I162+I161</f>
        <v>23671597.210000001</v>
      </c>
      <c r="J119" s="53">
        <f t="shared" si="22"/>
        <v>29.26307670132039</v>
      </c>
      <c r="K119" s="53">
        <f t="shared" si="22"/>
        <v>31.310647371477764</v>
      </c>
      <c r="L119" s="53">
        <f t="shared" si="22"/>
        <v>20.300531543027876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708349657</v>
      </c>
      <c r="E120" s="49">
        <f>E121+E127+E136+E151</f>
        <v>662308557</v>
      </c>
      <c r="F120" s="49">
        <f>F121+F127+F136+F152+F151+F161</f>
        <v>116605800</v>
      </c>
      <c r="G120" s="49">
        <f>G121+G127+G136+G151</f>
        <v>212647371.81</v>
      </c>
      <c r="H120" s="49">
        <f>H121+H127+H136+H151</f>
        <v>212580341.66</v>
      </c>
      <c r="I120" s="49">
        <f>I121+I127+I136+I152+I151</f>
        <v>23671597.210000001</v>
      </c>
      <c r="J120" s="49">
        <f t="shared" si="22"/>
        <v>30.020113613184119</v>
      </c>
      <c r="K120" s="49">
        <f t="shared" si="22"/>
        <v>32.096873792920057</v>
      </c>
      <c r="L120" s="49">
        <f t="shared" si="22"/>
        <v>20.300531543027876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394</v>
      </c>
      <c r="D121" s="26">
        <f>D122</f>
        <v>309477800</v>
      </c>
      <c r="E121" s="26">
        <f>E122+E126</f>
        <v>309477800</v>
      </c>
      <c r="F121" s="26">
        <f>F122+F126</f>
        <v>67794500</v>
      </c>
      <c r="G121" s="26">
        <f>G122</f>
        <v>110234150</v>
      </c>
      <c r="H121" s="26">
        <f>H122+H126</f>
        <v>110234150</v>
      </c>
      <c r="I121" s="26">
        <f>I122+I126</f>
        <v>23120475</v>
      </c>
      <c r="J121" s="20">
        <f t="shared" ref="J121:L126" si="25">G121/D121*100</f>
        <v>35.619404687509089</v>
      </c>
      <c r="K121" s="20">
        <f t="shared" si="25"/>
        <v>35.619404687509089</v>
      </c>
      <c r="L121" s="20">
        <f t="shared" si="25"/>
        <v>34.103762104595504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395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67794500</v>
      </c>
      <c r="G122" s="26">
        <f>G123+G124+G126</f>
        <v>110234150</v>
      </c>
      <c r="H122" s="26">
        <f t="shared" si="26"/>
        <v>68127300</v>
      </c>
      <c r="I122" s="26">
        <f>I123+I124+I125</f>
        <v>23120475</v>
      </c>
      <c r="J122" s="20">
        <f t="shared" si="25"/>
        <v>35.619404687509089</v>
      </c>
      <c r="K122" s="20">
        <f t="shared" si="25"/>
        <v>37.196080743754543</v>
      </c>
      <c r="L122" s="20">
        <f t="shared" si="25"/>
        <v>34.103762104595504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396</v>
      </c>
      <c r="D123" s="26">
        <f t="shared" si="20"/>
        <v>183157200</v>
      </c>
      <c r="E123" s="26">
        <v>183157200</v>
      </c>
      <c r="F123" s="26"/>
      <c r="G123" s="20">
        <f t="shared" si="18"/>
        <v>68127300</v>
      </c>
      <c r="H123" s="26">
        <v>68127300</v>
      </c>
      <c r="I123" s="26"/>
      <c r="J123" s="20">
        <f t="shared" si="25"/>
        <v>37.196080743754543</v>
      </c>
      <c r="K123" s="20">
        <f t="shared" si="25"/>
        <v>37.196080743754543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397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444</v>
      </c>
      <c r="B125" s="24" t="s">
        <v>19</v>
      </c>
      <c r="C125" s="25" t="s">
        <v>443</v>
      </c>
      <c r="D125" s="26"/>
      <c r="E125" s="26"/>
      <c r="F125" s="26">
        <v>67794500</v>
      </c>
      <c r="G125" s="20"/>
      <c r="H125" s="26"/>
      <c r="I125" s="26">
        <v>23120475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398</v>
      </c>
      <c r="D126" s="26">
        <f t="shared" si="20"/>
        <v>126320600</v>
      </c>
      <c r="E126" s="26">
        <v>126320600</v>
      </c>
      <c r="F126" s="26"/>
      <c r="G126" s="20">
        <f t="shared" si="18"/>
        <v>42106850</v>
      </c>
      <c r="H126" s="26">
        <v>42106850</v>
      </c>
      <c r="I126" s="26"/>
      <c r="J126" s="20">
        <f t="shared" si="25"/>
        <v>33.333320139391361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399</v>
      </c>
      <c r="D127" s="49">
        <f t="shared" si="20"/>
        <v>120550957</v>
      </c>
      <c r="E127" s="49">
        <f>E129+E133+E128+E132+E131</f>
        <v>74168957</v>
      </c>
      <c r="F127" s="49">
        <f>F129+F133+F130+F128</f>
        <v>46382000</v>
      </c>
      <c r="G127" s="53">
        <f t="shared" si="18"/>
        <v>27600692.43</v>
      </c>
      <c r="H127" s="49">
        <f>H129+H133+H128+H132+H131</f>
        <v>27600692.43</v>
      </c>
      <c r="I127" s="49">
        <f>I129+I133+I128++I130</f>
        <v>0</v>
      </c>
      <c r="J127" s="53">
        <f>G127/D127*100</f>
        <v>22.895456922834715</v>
      </c>
      <c r="K127" s="53">
        <f>H127/E127*100</f>
        <v>37.213267580397549</v>
      </c>
      <c r="L127" s="53">
        <f>I127/F127*100</f>
        <v>0</v>
      </c>
      <c r="M127" s="7"/>
    </row>
    <row r="128" spans="1:13" ht="218.4" x14ac:dyDescent="0.3">
      <c r="A128" s="114" t="s">
        <v>460</v>
      </c>
      <c r="B128" s="24" t="s">
        <v>19</v>
      </c>
      <c r="C128" s="25" t="s">
        <v>451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431</v>
      </c>
      <c r="B129" s="24" t="s">
        <v>19</v>
      </c>
      <c r="C129" s="25" t="s">
        <v>430</v>
      </c>
      <c r="D129" s="26">
        <f t="shared" si="20"/>
        <v>2513300</v>
      </c>
      <c r="E129" s="26">
        <v>2513300</v>
      </c>
      <c r="F129" s="26"/>
      <c r="G129" s="20">
        <f t="shared" si="18"/>
        <v>571856.9</v>
      </c>
      <c r="H129" s="26">
        <v>571856.9</v>
      </c>
      <c r="I129" s="26"/>
      <c r="J129" s="26">
        <f t="shared" si="27"/>
        <v>22.753228822663431</v>
      </c>
      <c r="K129" s="26">
        <f t="shared" si="28"/>
        <v>22.753228822663431</v>
      </c>
      <c r="L129" s="53" t="e">
        <f t="shared" si="29"/>
        <v>#DIV/0!</v>
      </c>
      <c r="M129" s="7"/>
    </row>
    <row r="130" spans="1:13" ht="196.5" customHeight="1" x14ac:dyDescent="0.3">
      <c r="A130" s="114" t="s">
        <v>454</v>
      </c>
      <c r="B130" s="24" t="s">
        <v>19</v>
      </c>
      <c r="C130" s="25" t="s">
        <v>449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493</v>
      </c>
      <c r="B131" s="24" t="s">
        <v>19</v>
      </c>
      <c r="C131" s="25" t="s">
        <v>492</v>
      </c>
      <c r="D131" s="26">
        <f>E131+F131</f>
        <v>50535400</v>
      </c>
      <c r="E131" s="26">
        <v>50535400</v>
      </c>
      <c r="F131" s="26"/>
      <c r="G131" s="20">
        <f>H131+I131</f>
        <v>25696015.899999999</v>
      </c>
      <c r="H131" s="26">
        <v>25696015.899999999</v>
      </c>
      <c r="I131" s="26"/>
      <c r="J131" s="26">
        <f t="shared" si="27"/>
        <v>50.847556168547193</v>
      </c>
      <c r="K131" s="26"/>
      <c r="L131" s="53"/>
      <c r="M131" s="7"/>
    </row>
    <row r="132" spans="1:13" ht="44.25" customHeight="1" x14ac:dyDescent="0.3">
      <c r="A132" s="114" t="s">
        <v>461</v>
      </c>
      <c r="B132" s="24" t="s">
        <v>19</v>
      </c>
      <c r="C132" s="25" t="s">
        <v>458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400</v>
      </c>
      <c r="D133" s="26">
        <f t="shared" si="20"/>
        <v>67464717</v>
      </c>
      <c r="E133" s="26">
        <f t="shared" ref="E133:I133" si="30">E134+E135</f>
        <v>21082717</v>
      </c>
      <c r="F133" s="26">
        <f>F135</f>
        <v>46382000</v>
      </c>
      <c r="G133" s="20">
        <f t="shared" si="18"/>
        <v>1295279.6299999999</v>
      </c>
      <c r="H133" s="26">
        <f t="shared" si="30"/>
        <v>1295279.6299999999</v>
      </c>
      <c r="I133" s="26">
        <f t="shared" si="30"/>
        <v>0</v>
      </c>
      <c r="J133" s="20">
        <f t="shared" ref="J133:L135" si="31">G133/D133*100</f>
        <v>1.9199363572517467</v>
      </c>
      <c r="K133" s="20">
        <f t="shared" si="31"/>
        <v>6.1437984013161104</v>
      </c>
      <c r="L133" s="20">
        <f t="shared" si="31"/>
        <v>0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401</v>
      </c>
      <c r="D134" s="26">
        <f t="shared" si="20"/>
        <v>21082717</v>
      </c>
      <c r="E134" s="26">
        <v>21082717</v>
      </c>
      <c r="F134" s="26"/>
      <c r="G134" s="20">
        <f t="shared" si="18"/>
        <v>1295279.6299999999</v>
      </c>
      <c r="H134" s="26">
        <v>1295279.6299999999</v>
      </c>
      <c r="I134" s="26"/>
      <c r="J134" s="20">
        <f t="shared" si="31"/>
        <v>6.1437984013161104</v>
      </c>
      <c r="K134" s="20">
        <f t="shared" si="31"/>
        <v>6.1437984013161104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402</v>
      </c>
      <c r="D135" s="26">
        <f t="shared" si="20"/>
        <v>46382000</v>
      </c>
      <c r="E135" s="26"/>
      <c r="F135" s="26">
        <v>46382000</v>
      </c>
      <c r="G135" s="20">
        <f t="shared" si="18"/>
        <v>0</v>
      </c>
      <c r="H135" s="26"/>
      <c r="I135" s="26"/>
      <c r="J135" s="20">
        <f t="shared" si="31"/>
        <v>0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403</v>
      </c>
      <c r="D136" s="49">
        <f t="shared" si="20"/>
        <v>271000800</v>
      </c>
      <c r="E136" s="49">
        <f>E137+E139+E141+E143+E146+E149+E148</f>
        <v>269571500</v>
      </c>
      <c r="F136" s="49">
        <f>F137+F139+F141+F143+F146+F148+F149</f>
        <v>1429300</v>
      </c>
      <c r="G136" s="53">
        <f t="shared" si="18"/>
        <v>72783859.729999989</v>
      </c>
      <c r="H136" s="49">
        <f>H137+H139+H141+H143+H146+H149+H148</f>
        <v>72232737.519999996</v>
      </c>
      <c r="I136" s="26">
        <f>I137+I139+I141+I143+I146+I148+I149+I145</f>
        <v>551122.21</v>
      </c>
      <c r="J136" s="53">
        <f>G136/D136*100</f>
        <v>26.857433531561526</v>
      </c>
      <c r="K136" s="53">
        <f>H136/E136*100</f>
        <v>26.795391026128502</v>
      </c>
      <c r="L136" s="53">
        <f>I136/F136*100</f>
        <v>38.558889666270204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404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405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406</v>
      </c>
      <c r="D139" s="26">
        <f t="shared" si="20"/>
        <v>1261200</v>
      </c>
      <c r="E139" s="26">
        <f>E140</f>
        <v>0</v>
      </c>
      <c r="F139" s="26">
        <f>F140</f>
        <v>1261200</v>
      </c>
      <c r="G139" s="20">
        <f t="shared" si="18"/>
        <v>498334.32</v>
      </c>
      <c r="H139" s="26">
        <f>H140</f>
        <v>0</v>
      </c>
      <c r="I139" s="26">
        <f>I140</f>
        <v>498334.32</v>
      </c>
      <c r="J139" s="20">
        <f t="shared" ref="J139:L145" si="32">G139/D139*100</f>
        <v>39.512711703139871</v>
      </c>
      <c r="K139" s="20" t="e">
        <f t="shared" si="32"/>
        <v>#DIV/0!</v>
      </c>
      <c r="L139" s="20">
        <f t="shared" si="32"/>
        <v>39.512711703139871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407</v>
      </c>
      <c r="D140" s="26">
        <f t="shared" si="20"/>
        <v>1261200</v>
      </c>
      <c r="E140" s="26"/>
      <c r="F140" s="26">
        <v>1261200</v>
      </c>
      <c r="G140" s="20">
        <f t="shared" si="18"/>
        <v>498334.32</v>
      </c>
      <c r="H140" s="26">
        <v>0</v>
      </c>
      <c r="I140" s="26">
        <v>498334.32</v>
      </c>
      <c r="J140" s="20">
        <f t="shared" si="32"/>
        <v>39.512711703139871</v>
      </c>
      <c r="K140" s="20" t="e">
        <f t="shared" si="32"/>
        <v>#DIV/0!</v>
      </c>
      <c r="L140" s="20">
        <f t="shared" si="32"/>
        <v>39.512711703139871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408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410</v>
      </c>
      <c r="D143" s="26">
        <f t="shared" si="20"/>
        <v>59750200</v>
      </c>
      <c r="E143" s="26">
        <f>E144+E145</f>
        <v>59582100</v>
      </c>
      <c r="F143" s="26">
        <f>F144+F145</f>
        <v>168100</v>
      </c>
      <c r="G143" s="20">
        <f t="shared" si="18"/>
        <v>19856479.649999999</v>
      </c>
      <c r="H143" s="26">
        <f>H144+H145</f>
        <v>19856479.649999999</v>
      </c>
      <c r="I143" s="26"/>
      <c r="J143" s="20">
        <f t="shared" si="32"/>
        <v>33.232490686223642</v>
      </c>
      <c r="K143" s="20">
        <f t="shared" si="32"/>
        <v>33.326250081819872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411</v>
      </c>
      <c r="D144" s="26">
        <f t="shared" si="20"/>
        <v>59582100</v>
      </c>
      <c r="E144" s="26">
        <v>59582100</v>
      </c>
      <c r="F144" s="26"/>
      <c r="G144" s="20">
        <f t="shared" si="18"/>
        <v>19856479.649999999</v>
      </c>
      <c r="H144" s="26">
        <v>19856479.649999999</v>
      </c>
      <c r="I144" s="26"/>
      <c r="J144" s="20">
        <f t="shared" si="32"/>
        <v>33.326250081819872</v>
      </c>
      <c r="K144" s="20">
        <f t="shared" si="32"/>
        <v>33.326250081819872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414</v>
      </c>
      <c r="D145" s="26">
        <f t="shared" si="20"/>
        <v>168100</v>
      </c>
      <c r="E145" s="26"/>
      <c r="F145" s="26">
        <v>168100</v>
      </c>
      <c r="G145" s="20">
        <f t="shared" si="18"/>
        <v>52787.89</v>
      </c>
      <c r="H145" s="26"/>
      <c r="I145" s="26">
        <v>52787.89</v>
      </c>
      <c r="J145" s="20">
        <f t="shared" si="32"/>
        <v>31.402671029149314</v>
      </c>
      <c r="K145" s="20" t="e">
        <f t="shared" si="32"/>
        <v>#DIV/0!</v>
      </c>
      <c r="L145" s="20">
        <f t="shared" si="32"/>
        <v>31.402671029149314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412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413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415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416</v>
      </c>
      <c r="D149" s="26">
        <f t="shared" si="20"/>
        <v>209988600</v>
      </c>
      <c r="E149" s="26">
        <f>E150</f>
        <v>209988600</v>
      </c>
      <c r="F149" s="26"/>
      <c r="G149" s="20">
        <f t="shared" si="18"/>
        <v>52375457.869999997</v>
      </c>
      <c r="H149" s="26">
        <f>H150</f>
        <v>52375457.869999997</v>
      </c>
      <c r="I149" s="26"/>
      <c r="J149" s="20">
        <f t="shared" ref="J149:L152" si="34">G149/D149*100</f>
        <v>24.942048220712934</v>
      </c>
      <c r="K149" s="20">
        <f t="shared" si="34"/>
        <v>24.942048220712934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417</v>
      </c>
      <c r="D150" s="26">
        <f t="shared" si="20"/>
        <v>209988600</v>
      </c>
      <c r="E150" s="26">
        <v>209988600</v>
      </c>
      <c r="F150" s="26"/>
      <c r="G150" s="20">
        <f t="shared" si="18"/>
        <v>52375457.869999997</v>
      </c>
      <c r="H150" s="26">
        <v>52375457.869999997</v>
      </c>
      <c r="I150" s="26"/>
      <c r="J150" s="20">
        <f t="shared" si="34"/>
        <v>24.942048220712934</v>
      </c>
      <c r="K150" s="20">
        <f t="shared" si="34"/>
        <v>24.942048220712934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418</v>
      </c>
      <c r="D151" s="26">
        <f>D155+D154</f>
        <v>7320100</v>
      </c>
      <c r="E151" s="26">
        <f>E152+E155+E154</f>
        <v>9090300</v>
      </c>
      <c r="F151" s="26">
        <f>F152+F155</f>
        <v>1000000</v>
      </c>
      <c r="G151" s="20">
        <f>G154+G155</f>
        <v>2028669.65</v>
      </c>
      <c r="H151" s="26">
        <f>H152+H155+H154</f>
        <v>2512761.71</v>
      </c>
      <c r="I151" s="26">
        <f>I155+I154</f>
        <v>0</v>
      </c>
      <c r="J151" s="20">
        <f t="shared" si="34"/>
        <v>27.713687654540237</v>
      </c>
      <c r="K151" s="20">
        <f t="shared" si="34"/>
        <v>27.642230839466244</v>
      </c>
      <c r="L151" s="20">
        <f t="shared" si="34"/>
        <v>0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419</v>
      </c>
      <c r="D152" s="26"/>
      <c r="E152" s="26">
        <f>E153</f>
        <v>1770200</v>
      </c>
      <c r="F152" s="26">
        <f>F153</f>
        <v>0</v>
      </c>
      <c r="G152" s="20"/>
      <c r="H152" s="26">
        <f>H153</f>
        <v>484092.06</v>
      </c>
      <c r="I152" s="26">
        <f>I153</f>
        <v>0</v>
      </c>
      <c r="J152" s="20" t="e">
        <f t="shared" si="34"/>
        <v>#DIV/0!</v>
      </c>
      <c r="K152" s="20">
        <f t="shared" si="34"/>
        <v>27.346743870749069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420</v>
      </c>
      <c r="D153" s="26"/>
      <c r="E153" s="26">
        <v>1770200</v>
      </c>
      <c r="F153" s="26"/>
      <c r="G153" s="20"/>
      <c r="H153" s="26">
        <v>484092.06</v>
      </c>
      <c r="I153" s="26"/>
      <c r="J153" s="26" t="e">
        <f t="shared" ref="J153:J160" si="35">G153/D153*100</f>
        <v>#DIV/0!</v>
      </c>
      <c r="K153" s="26">
        <f t="shared" ref="K153:K160" si="36">H153/E153*100</f>
        <v>27.346743870749069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433</v>
      </c>
      <c r="B154" s="24" t="s">
        <v>19</v>
      </c>
      <c r="C154" s="25" t="s">
        <v>432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421</v>
      </c>
      <c r="B155" s="47" t="s">
        <v>19</v>
      </c>
      <c r="C155" s="48" t="s">
        <v>422</v>
      </c>
      <c r="D155" s="49">
        <f>E155+D159</f>
        <v>7320100</v>
      </c>
      <c r="E155" s="49">
        <f>E156+E157+E158</f>
        <v>7320100</v>
      </c>
      <c r="F155" s="49">
        <f>F159</f>
        <v>1000000</v>
      </c>
      <c r="G155" s="53">
        <f>H155+G159</f>
        <v>2028669.65</v>
      </c>
      <c r="H155" s="49">
        <f>H156+H157+H158</f>
        <v>2028669.65</v>
      </c>
      <c r="I155" s="49">
        <f>I159</f>
        <v>0</v>
      </c>
      <c r="J155" s="49">
        <f t="shared" si="35"/>
        <v>27.713687654540237</v>
      </c>
      <c r="K155" s="49">
        <f t="shared" si="36"/>
        <v>27.713687654540237</v>
      </c>
      <c r="L155" s="49">
        <f t="shared" si="37"/>
        <v>0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482</v>
      </c>
      <c r="D156" s="26">
        <f>E156</f>
        <v>6320100</v>
      </c>
      <c r="E156" s="26">
        <v>6320100</v>
      </c>
      <c r="F156" s="26"/>
      <c r="G156" s="20">
        <f t="shared" si="18"/>
        <v>2028669.65</v>
      </c>
      <c r="H156" s="26">
        <v>2028669.65</v>
      </c>
      <c r="I156" s="26"/>
      <c r="J156" s="26">
        <f t="shared" si="35"/>
        <v>32.098695432034305</v>
      </c>
      <c r="K156" s="26">
        <f t="shared" si="36"/>
        <v>32.098695432034305</v>
      </c>
      <c r="L156" s="26" t="e">
        <f t="shared" si="37"/>
        <v>#DIV/0!</v>
      </c>
      <c r="M156" s="7"/>
    </row>
    <row r="157" spans="1:13" ht="31.2" x14ac:dyDescent="0.3">
      <c r="A157" s="114" t="s">
        <v>427</v>
      </c>
      <c r="B157" s="24" t="s">
        <v>19</v>
      </c>
      <c r="C157" s="25" t="s">
        <v>479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490</v>
      </c>
      <c r="B158" s="24" t="s">
        <v>19</v>
      </c>
      <c r="C158" s="25" t="s">
        <v>489</v>
      </c>
      <c r="D158" s="26">
        <f>E158</f>
        <v>1000000</v>
      </c>
      <c r="E158" s="26">
        <v>1000000</v>
      </c>
      <c r="F158" s="26"/>
      <c r="G158" s="20">
        <f>H158</f>
        <v>0</v>
      </c>
      <c r="H158" s="26"/>
      <c r="I158" s="26"/>
      <c r="J158" s="26"/>
      <c r="K158" s="26">
        <f t="shared" si="36"/>
        <v>0</v>
      </c>
      <c r="L158" s="26"/>
      <c r="M158" s="7"/>
    </row>
    <row r="159" spans="1:13" ht="31.2" x14ac:dyDescent="0.3">
      <c r="A159" s="114" t="s">
        <v>428</v>
      </c>
      <c r="B159" s="24" t="s">
        <v>19</v>
      </c>
      <c r="C159" s="25" t="s">
        <v>426</v>
      </c>
      <c r="D159" s="26"/>
      <c r="E159" s="26"/>
      <c r="F159" s="26">
        <v>1000000</v>
      </c>
      <c r="G159" s="20">
        <f>I159</f>
        <v>0</v>
      </c>
      <c r="H159" s="26"/>
      <c r="I159" s="26"/>
      <c r="J159" s="26" t="e">
        <f t="shared" si="35"/>
        <v>#DIV/0!</v>
      </c>
      <c r="K159" s="26" t="e">
        <f t="shared" si="36"/>
        <v>#DIV/0!</v>
      </c>
      <c r="L159" s="26">
        <f t="shared" si="37"/>
        <v>0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494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0" t="e">
        <f t="shared" si="35"/>
        <v>#DIV/0!</v>
      </c>
      <c r="K160" s="26" t="e">
        <f t="shared" si="36"/>
        <v>#DIV/0!</v>
      </c>
      <c r="L160" s="26" t="e">
        <f t="shared" si="37"/>
        <v>#DIV/0!</v>
      </c>
      <c r="M160" s="7"/>
    </row>
    <row r="161" spans="1:13" ht="15.6" x14ac:dyDescent="0.3">
      <c r="A161" s="114" t="s">
        <v>452</v>
      </c>
      <c r="B161" s="24" t="s">
        <v>19</v>
      </c>
      <c r="C161" s="25" t="s">
        <v>495</v>
      </c>
      <c r="D161" s="26">
        <f t="shared" ref="D161" si="38">E161+F161</f>
        <v>0</v>
      </c>
      <c r="E161" s="26"/>
      <c r="F161" s="26"/>
      <c r="G161" s="20">
        <f>I161</f>
        <v>0</v>
      </c>
      <c r="H161" s="26"/>
      <c r="I161" s="26"/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423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424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59" workbookViewId="0">
      <selection activeCell="I56" sqref="I56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814602119.88999999</v>
      </c>
      <c r="E7" s="49">
        <f t="shared" si="0"/>
        <v>736808975.18000007</v>
      </c>
      <c r="F7" s="49">
        <f t="shared" si="0"/>
        <v>148357844.70999998</v>
      </c>
      <c r="G7" s="49">
        <f t="shared" si="0"/>
        <v>236990584</v>
      </c>
      <c r="H7" s="49">
        <f>H9+H18+H20+H25+H31+H38+H44+H47+H49+H54+H57+H59+H36</f>
        <v>229293276.64000002</v>
      </c>
      <c r="I7" s="49">
        <f t="shared" si="0"/>
        <v>31301874.419999998</v>
      </c>
      <c r="J7" s="49">
        <f>G7/D7*100</f>
        <v>29.092802266706851</v>
      </c>
      <c r="K7" s="49">
        <f>H7/E7*100</f>
        <v>31.119772473453434</v>
      </c>
      <c r="L7" s="49">
        <f>I7/F7*100</f>
        <v>21.098900756604287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205784890.07999998</v>
      </c>
      <c r="E9" s="49">
        <f t="shared" si="1"/>
        <v>157524756.07999998</v>
      </c>
      <c r="F9" s="49">
        <f t="shared" si="1"/>
        <v>48260134</v>
      </c>
      <c r="G9" s="49">
        <f t="shared" si="1"/>
        <v>62181361.140000001</v>
      </c>
      <c r="H9" s="49">
        <f t="shared" si="1"/>
        <v>47264968.510000005</v>
      </c>
      <c r="I9" s="49">
        <f t="shared" si="1"/>
        <v>14916392.629999999</v>
      </c>
      <c r="J9" s="49">
        <f t="shared" ref="J9:L13" si="2">G9/D9*100</f>
        <v>30.216679716293388</v>
      </c>
      <c r="K9" s="49">
        <f t="shared" si="2"/>
        <v>30.004787619538469</v>
      </c>
      <c r="L9" s="49">
        <f t="shared" si="2"/>
        <v>30.908311671907086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10701738</v>
      </c>
      <c r="E10" s="59">
        <v>3961000</v>
      </c>
      <c r="F10" s="59">
        <v>6740738</v>
      </c>
      <c r="G10" s="59">
        <f>H10+I10</f>
        <v>3050404.2</v>
      </c>
      <c r="H10" s="59">
        <v>1195469.52</v>
      </c>
      <c r="I10" s="59">
        <v>1854934.68</v>
      </c>
      <c r="J10" s="26">
        <f t="shared" si="2"/>
        <v>28.503820594374485</v>
      </c>
      <c r="K10" s="26">
        <f t="shared" si="2"/>
        <v>30.1810027770765</v>
      </c>
      <c r="L10" s="26">
        <f t="shared" si="2"/>
        <v>27.518272925012067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80631.51999999999</v>
      </c>
      <c r="E11" s="59">
        <v>53631.519999999997</v>
      </c>
      <c r="F11" s="59">
        <v>27000</v>
      </c>
      <c r="G11" s="59">
        <f t="shared" ref="G11:G17" si="4">H11+I11</f>
        <v>46585.52</v>
      </c>
      <c r="H11" s="59">
        <v>46585.52</v>
      </c>
      <c r="I11" s="59"/>
      <c r="J11" s="26">
        <f t="shared" si="2"/>
        <v>57.775817695114775</v>
      </c>
      <c r="K11" s="26">
        <f t="shared" si="2"/>
        <v>86.862203420675016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79716197.479999989</v>
      </c>
      <c r="E12" s="59">
        <v>38281901.479999997</v>
      </c>
      <c r="F12" s="59">
        <v>41434296</v>
      </c>
      <c r="G12" s="59">
        <f>H12+I12</f>
        <v>24477264.149999999</v>
      </c>
      <c r="H12" s="59">
        <v>11415806.199999999</v>
      </c>
      <c r="I12" s="59">
        <v>13061457.949999999</v>
      </c>
      <c r="J12" s="26">
        <f t="shared" si="2"/>
        <v>30.705508947715554</v>
      </c>
      <c r="K12" s="26">
        <f t="shared" si="2"/>
        <v>29.820374011369509</v>
      </c>
      <c r="L12" s="26">
        <f t="shared" si="2"/>
        <v>31.523301252662765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7271329.8300000001</v>
      </c>
      <c r="H14" s="59">
        <v>7271329.8300000001</v>
      </c>
      <c r="I14" s="59">
        <v>0</v>
      </c>
      <c r="J14" s="26">
        <f>G14/D14*100</f>
        <v>28.320014021474972</v>
      </c>
      <c r="K14" s="26">
        <f>H14/E14*100</f>
        <v>28.320014021474972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89503936.109999999</v>
      </c>
      <c r="E17" s="59">
        <v>89501836.109999999</v>
      </c>
      <c r="F17" s="59">
        <v>2100</v>
      </c>
      <c r="G17" s="59">
        <f t="shared" si="4"/>
        <v>27335777.440000001</v>
      </c>
      <c r="H17" s="59">
        <v>27335777.440000001</v>
      </c>
      <c r="I17" s="59"/>
      <c r="J17" s="26">
        <f t="shared" ref="J17:J61" si="5">G17/D17*100</f>
        <v>30.541424911642363</v>
      </c>
      <c r="K17" s="26">
        <f t="shared" ref="K17:K61" si="6">H17/E17*100</f>
        <v>30.542141511380443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1261200</v>
      </c>
      <c r="E18" s="49">
        <f t="shared" si="8"/>
        <v>0</v>
      </c>
      <c r="F18" s="49">
        <f t="shared" si="8"/>
        <v>1261200</v>
      </c>
      <c r="G18" s="49">
        <f t="shared" si="8"/>
        <v>498334.32</v>
      </c>
      <c r="H18" s="49">
        <f t="shared" si="8"/>
        <v>0</v>
      </c>
      <c r="I18" s="49">
        <f t="shared" si="8"/>
        <v>498334.32</v>
      </c>
      <c r="J18" s="49">
        <f t="shared" si="5"/>
        <v>39.512711703139871</v>
      </c>
      <c r="K18" s="49" t="e">
        <f t="shared" si="6"/>
        <v>#DIV/0!</v>
      </c>
      <c r="L18" s="49">
        <f t="shared" si="7"/>
        <v>39.512711703139871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1261200</v>
      </c>
      <c r="E19" s="59"/>
      <c r="F19" s="59">
        <v>1261200</v>
      </c>
      <c r="G19" s="59">
        <f>I19</f>
        <v>498334.32</v>
      </c>
      <c r="H19" s="59"/>
      <c r="I19" s="59">
        <v>498334.32</v>
      </c>
      <c r="J19" s="26">
        <f t="shared" si="5"/>
        <v>39.512711703139871</v>
      </c>
      <c r="K19" s="26" t="e">
        <f t="shared" si="6"/>
        <v>#DIV/0!</v>
      </c>
      <c r="L19" s="26">
        <f t="shared" si="7"/>
        <v>39.512711703139871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14991100</v>
      </c>
      <c r="E20" s="49">
        <f t="shared" si="9"/>
        <v>12901000</v>
      </c>
      <c r="F20" s="49">
        <f t="shared" si="9"/>
        <v>2090100</v>
      </c>
      <c r="G20" s="49">
        <f t="shared" si="9"/>
        <v>3211089.87</v>
      </c>
      <c r="H20" s="49">
        <f>H21+H22+H23+H24</f>
        <v>3111439.29</v>
      </c>
      <c r="I20" s="49">
        <f>I22+I23</f>
        <v>99650.58</v>
      </c>
      <c r="J20" s="49">
        <f t="shared" si="5"/>
        <v>21.419974985157861</v>
      </c>
      <c r="K20" s="49">
        <f t="shared" si="6"/>
        <v>24.117814820556546</v>
      </c>
      <c r="L20" s="49">
        <f t="shared" si="7"/>
        <v>4.7677422132912302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13450000</v>
      </c>
      <c r="E22" s="59">
        <v>12840000</v>
      </c>
      <c r="F22" s="59">
        <v>610000</v>
      </c>
      <c r="G22" s="59">
        <f>H22+I22</f>
        <v>3192885.89</v>
      </c>
      <c r="H22" s="59">
        <v>3110439.29</v>
      </c>
      <c r="I22" s="59">
        <v>82446.600000000006</v>
      </c>
      <c r="J22" s="26">
        <f t="shared" si="5"/>
        <v>23.738928550185875</v>
      </c>
      <c r="K22" s="26">
        <f t="shared" si="6"/>
        <v>24.224605062305297</v>
      </c>
      <c r="L22" s="26">
        <f t="shared" si="7"/>
        <v>13.515836065573772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1479100</v>
      </c>
      <c r="E23" s="59"/>
      <c r="F23" s="59">
        <v>1479100</v>
      </c>
      <c r="G23" s="59">
        <f>H23+I23</f>
        <v>17203.98</v>
      </c>
      <c r="H23" s="59">
        <v>0</v>
      </c>
      <c r="I23" s="59">
        <v>17203.98</v>
      </c>
      <c r="J23" s="26">
        <f t="shared" si="5"/>
        <v>1.1631383949699141</v>
      </c>
      <c r="K23" s="26" t="e">
        <f t="shared" si="6"/>
        <v>#DIV/0!</v>
      </c>
      <c r="L23" s="26">
        <f t="shared" si="7"/>
        <v>1.1631383949699141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62000</v>
      </c>
      <c r="E24" s="59">
        <v>61000</v>
      </c>
      <c r="F24" s="59">
        <v>1000</v>
      </c>
      <c r="G24" s="59">
        <f>H24+I24</f>
        <v>1000</v>
      </c>
      <c r="H24" s="59">
        <v>1000</v>
      </c>
      <c r="I24" s="59"/>
      <c r="J24" s="26">
        <f t="shared" si="5"/>
        <v>1.6129032258064515</v>
      </c>
      <c r="K24" s="26">
        <f t="shared" si="6"/>
        <v>1.639344262295082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16136622.51</v>
      </c>
      <c r="E25" s="49">
        <f t="shared" ref="E25:I25" si="10">E26+E27+E28+E29+E30</f>
        <v>3318447.49</v>
      </c>
      <c r="F25" s="49">
        <f t="shared" si="10"/>
        <v>12818175.02</v>
      </c>
      <c r="G25" s="49">
        <f t="shared" si="10"/>
        <v>2666387.17</v>
      </c>
      <c r="H25" s="49">
        <f t="shared" si="10"/>
        <v>70000</v>
      </c>
      <c r="I25" s="49">
        <f t="shared" si="10"/>
        <v>2596387.17</v>
      </c>
      <c r="J25" s="49">
        <f t="shared" si="5"/>
        <v>16.523824414604839</v>
      </c>
      <c r="K25" s="49">
        <f t="shared" si="6"/>
        <v>2.109420149360266</v>
      </c>
      <c r="L25" s="49">
        <f t="shared" si="7"/>
        <v>20.255513487285807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52787.89</v>
      </c>
      <c r="H26" s="59"/>
      <c r="I26" s="59">
        <v>52787.89</v>
      </c>
      <c r="J26" s="26">
        <f t="shared" si="5"/>
        <v>31.799933734939756</v>
      </c>
      <c r="K26" s="26" t="e">
        <f t="shared" si="6"/>
        <v>#DIV/0!</v>
      </c>
      <c r="L26" s="26">
        <f t="shared" si="7"/>
        <v>31.799933734939756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9287922.5099999998</v>
      </c>
      <c r="E29" s="59">
        <v>2748447.49</v>
      </c>
      <c r="F29" s="59">
        <v>6539475.0199999996</v>
      </c>
      <c r="G29" s="59">
        <f>H29+I29</f>
        <v>2424431.88</v>
      </c>
      <c r="H29" s="59">
        <v>0</v>
      </c>
      <c r="I29" s="59">
        <v>2424431.88</v>
      </c>
      <c r="J29" s="26">
        <f t="shared" si="5"/>
        <v>26.103058863698465</v>
      </c>
      <c r="K29" s="26">
        <f t="shared" si="6"/>
        <v>0</v>
      </c>
      <c r="L29" s="26">
        <f t="shared" si="7"/>
        <v>37.073799847621409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6682700</v>
      </c>
      <c r="E30" s="59">
        <v>570000</v>
      </c>
      <c r="F30" s="59">
        <v>6112700</v>
      </c>
      <c r="G30" s="59">
        <f>H30+I30</f>
        <v>189167.4</v>
      </c>
      <c r="H30" s="59">
        <v>70000</v>
      </c>
      <c r="I30" s="59">
        <v>119167.4</v>
      </c>
      <c r="J30" s="26">
        <f t="shared" si="5"/>
        <v>2.8307031589028386</v>
      </c>
      <c r="K30" s="26">
        <f t="shared" si="6"/>
        <v>12.280701754385964</v>
      </c>
      <c r="L30" s="26">
        <f t="shared" si="7"/>
        <v>1.9495051286665466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78524476.689999998</v>
      </c>
      <c r="E31" s="49">
        <f>E32+E33+E34+E35</f>
        <v>81641</v>
      </c>
      <c r="F31" s="49">
        <f t="shared" ref="F31:I31" si="13">F32+F33+F34</f>
        <v>78442835.689999998</v>
      </c>
      <c r="G31" s="49">
        <f>G32+G33+G34+G35</f>
        <v>11756414.280000001</v>
      </c>
      <c r="H31" s="49">
        <f>H32+H33+H34+H35</f>
        <v>67391</v>
      </c>
      <c r="I31" s="49">
        <f t="shared" si="13"/>
        <v>11689023.280000001</v>
      </c>
      <c r="J31" s="49">
        <f t="shared" si="5"/>
        <v>14.971655686942217</v>
      </c>
      <c r="K31" s="49">
        <f t="shared" si="6"/>
        <v>82.545534719074979</v>
      </c>
      <c r="L31" s="49">
        <f t="shared" si="7"/>
        <v>14.901326777876969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19867700</v>
      </c>
      <c r="E32" s="59">
        <v>0</v>
      </c>
      <c r="F32" s="59">
        <v>19867700</v>
      </c>
      <c r="G32" s="59">
        <f>H32+I32</f>
        <v>4206950.71</v>
      </c>
      <c r="H32" s="59">
        <v>0</v>
      </c>
      <c r="I32" s="59">
        <v>4206950.71</v>
      </c>
      <c r="J32" s="26">
        <f t="shared" si="5"/>
        <v>21.174825017490701</v>
      </c>
      <c r="K32" s="26" t="e">
        <f t="shared" si="6"/>
        <v>#DIV/0!</v>
      </c>
      <c r="L32" s="26">
        <f t="shared" si="7"/>
        <v>21.174825017490701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7214320</v>
      </c>
      <c r="E33" s="59"/>
      <c r="F33" s="59">
        <v>7214320</v>
      </c>
      <c r="G33" s="59">
        <f>H33+I33</f>
        <v>2868355.46</v>
      </c>
      <c r="H33" s="59"/>
      <c r="I33" s="59">
        <v>2868355.46</v>
      </c>
      <c r="J33" s="26">
        <f t="shared" si="5"/>
        <v>39.759193659277656</v>
      </c>
      <c r="K33" s="26" t="e">
        <f t="shared" si="6"/>
        <v>#DIV/0!</v>
      </c>
      <c r="L33" s="26">
        <f t="shared" si="7"/>
        <v>39.759193659277656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51360815.689999998</v>
      </c>
      <c r="E34" s="59">
        <v>0</v>
      </c>
      <c r="F34" s="59">
        <v>51360815.689999998</v>
      </c>
      <c r="G34" s="59">
        <f>H34+I34</f>
        <v>4613717.1100000003</v>
      </c>
      <c r="H34" s="59">
        <v>0</v>
      </c>
      <c r="I34" s="59">
        <v>4613717.1100000003</v>
      </c>
      <c r="J34" s="26">
        <f t="shared" si="5"/>
        <v>8.9829513959574747</v>
      </c>
      <c r="K34" s="26" t="e">
        <f t="shared" si="6"/>
        <v>#DIV/0!</v>
      </c>
      <c r="L34" s="26">
        <f t="shared" si="7"/>
        <v>8.9829513959574747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81641</v>
      </c>
      <c r="E35" s="59">
        <v>81641</v>
      </c>
      <c r="F35" s="59">
        <v>0</v>
      </c>
      <c r="G35" s="59">
        <f t="shared" ref="G35" si="15">H35+I35</f>
        <v>67391</v>
      </c>
      <c r="H35" s="59">
        <v>67391</v>
      </c>
      <c r="I35" s="59">
        <v>0</v>
      </c>
      <c r="J35" s="26">
        <f t="shared" si="5"/>
        <v>82.545534719074979</v>
      </c>
      <c r="K35" s="26">
        <f t="shared" si="6"/>
        <v>82.545534719074979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4510.6099999999997</v>
      </c>
      <c r="H36" s="49">
        <f t="shared" si="16"/>
        <v>4510.6099999999997</v>
      </c>
      <c r="I36" s="49">
        <f t="shared" si="16"/>
        <v>0</v>
      </c>
      <c r="J36" s="49">
        <f t="shared" si="5"/>
        <v>7.4351531335509174E-2</v>
      </c>
      <c r="K36" s="49">
        <f t="shared" si="6"/>
        <v>7.4351531335509174E-2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4510.6099999999997</v>
      </c>
      <c r="H37" s="59">
        <v>4510.6099999999997</v>
      </c>
      <c r="I37" s="59"/>
      <c r="J37" s="26">
        <f t="shared" si="5"/>
        <v>7.4351531335509174E-2</v>
      </c>
      <c r="K37" s="26">
        <f t="shared" si="6"/>
        <v>7.4351531335509174E-2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426119013.01000005</v>
      </c>
      <c r="E38" s="49">
        <f>E39+E40+E42+E43+E41</f>
        <v>426119013.01000005</v>
      </c>
      <c r="F38" s="49">
        <v>0</v>
      </c>
      <c r="G38" s="49">
        <f>G39+G40+G42+G43+G41</f>
        <v>136873166.46000001</v>
      </c>
      <c r="H38" s="49">
        <f>H39+H40+H42+H43+H41</f>
        <v>136873166.46000001</v>
      </c>
      <c r="I38" s="49">
        <v>0</v>
      </c>
      <c r="J38" s="49">
        <f t="shared" si="5"/>
        <v>32.120877567316597</v>
      </c>
      <c r="K38" s="49">
        <f t="shared" si="6"/>
        <v>32.120877567316597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91192434.219999999</v>
      </c>
      <c r="E39" s="59">
        <v>91192434.219999999</v>
      </c>
      <c r="F39" s="59">
        <v>0</v>
      </c>
      <c r="G39" s="59">
        <f>H39+I39</f>
        <v>23291464.559999999</v>
      </c>
      <c r="H39" s="59">
        <v>23291464.559999999</v>
      </c>
      <c r="I39" s="59">
        <v>0</v>
      </c>
      <c r="J39" s="26">
        <f t="shared" si="5"/>
        <v>25.541005412586955</v>
      </c>
      <c r="K39" s="26">
        <f t="shared" si="6"/>
        <v>25.541005412586955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244311760.00999999</v>
      </c>
      <c r="E40" s="59">
        <v>244311760.00999999</v>
      </c>
      <c r="F40" s="59">
        <v>0</v>
      </c>
      <c r="G40" s="59">
        <f t="shared" ref="G40:G43" si="18">H40+I40</f>
        <v>87429321.329999998</v>
      </c>
      <c r="H40" s="59">
        <v>87429321.329999998</v>
      </c>
      <c r="I40" s="59">
        <v>0</v>
      </c>
      <c r="J40" s="26">
        <f t="shared" si="5"/>
        <v>35.785965164518238</v>
      </c>
      <c r="K40" s="26">
        <f t="shared" si="6"/>
        <v>35.785965164518238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58062412.100000001</v>
      </c>
      <c r="E41" s="59">
        <v>58062412.100000001</v>
      </c>
      <c r="F41" s="59">
        <v>0</v>
      </c>
      <c r="G41" s="59">
        <f t="shared" si="18"/>
        <v>18004401.379999999</v>
      </c>
      <c r="H41" s="59">
        <v>18004401.379999999</v>
      </c>
      <c r="I41" s="59">
        <v>0</v>
      </c>
      <c r="J41" s="26">
        <f t="shared" ref="J41" si="19">G41/D41*100</f>
        <v>31.008703787557597</v>
      </c>
      <c r="K41" s="26">
        <f t="shared" ref="K41" si="20">H41/E41*100</f>
        <v>31.008703787557597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803825</v>
      </c>
      <c r="E42" s="59">
        <v>803825</v>
      </c>
      <c r="F42" s="59">
        <v>0</v>
      </c>
      <c r="G42" s="59">
        <f t="shared" si="18"/>
        <v>93425</v>
      </c>
      <c r="H42" s="59">
        <v>93425</v>
      </c>
      <c r="I42" s="26">
        <v>0</v>
      </c>
      <c r="J42" s="26">
        <f t="shared" si="5"/>
        <v>11.622554660529344</v>
      </c>
      <c r="K42" s="26">
        <f t="shared" si="6"/>
        <v>11.622554660529344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31748581.68</v>
      </c>
      <c r="E43" s="59">
        <v>31748581.68</v>
      </c>
      <c r="F43" s="59">
        <v>0</v>
      </c>
      <c r="G43" s="59">
        <f t="shared" si="18"/>
        <v>8054554.1900000004</v>
      </c>
      <c r="H43" s="59">
        <v>8054554.1900000004</v>
      </c>
      <c r="I43" s="26">
        <v>0</v>
      </c>
      <c r="J43" s="26">
        <f t="shared" si="5"/>
        <v>25.369807921447912</v>
      </c>
      <c r="K43" s="26">
        <f t="shared" si="6"/>
        <v>25.369807921447912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57810414.600000001</v>
      </c>
      <c r="E44" s="49">
        <f t="shared" ref="E44:I44" si="21">E45+E46</f>
        <v>56873414.600000001</v>
      </c>
      <c r="F44" s="49">
        <f t="shared" si="21"/>
        <v>1937000</v>
      </c>
      <c r="G44" s="49">
        <f>H44+I44</f>
        <v>16467205.450000001</v>
      </c>
      <c r="H44" s="49">
        <f t="shared" si="21"/>
        <v>16066843.700000001</v>
      </c>
      <c r="I44" s="49">
        <f t="shared" si="21"/>
        <v>400361.75</v>
      </c>
      <c r="J44" s="49">
        <f t="shared" si="5"/>
        <v>28.484842331506133</v>
      </c>
      <c r="K44" s="49">
        <f t="shared" si="6"/>
        <v>28.250182994991125</v>
      </c>
      <c r="L44" s="49">
        <f t="shared" si="7"/>
        <v>20.669166236448117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52570414.600000001</v>
      </c>
      <c r="E45" s="59">
        <v>50633414.600000001</v>
      </c>
      <c r="F45" s="59">
        <v>1937000</v>
      </c>
      <c r="G45" s="59">
        <f>H45+I45</f>
        <v>14566300.98</v>
      </c>
      <c r="H45" s="59">
        <v>14165939.23</v>
      </c>
      <c r="I45" s="59">
        <v>400361.75</v>
      </c>
      <c r="J45" s="26">
        <f t="shared" si="5"/>
        <v>27.708172155066091</v>
      </c>
      <c r="K45" s="26">
        <f t="shared" si="6"/>
        <v>27.977451929540614</v>
      </c>
      <c r="L45" s="26">
        <f t="shared" si="7"/>
        <v>20.669166236448117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1900904.47</v>
      </c>
      <c r="H46" s="59">
        <v>1900904.47</v>
      </c>
      <c r="I46" s="59"/>
      <c r="J46" s="26">
        <f t="shared" si="5"/>
        <v>30.46321266025641</v>
      </c>
      <c r="K46" s="26">
        <f t="shared" si="6"/>
        <v>30.46321266025641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6229300</v>
      </c>
      <c r="E49" s="49">
        <f t="shared" si="23"/>
        <v>5453100</v>
      </c>
      <c r="F49" s="49">
        <f t="shared" si="23"/>
        <v>776200</v>
      </c>
      <c r="G49" s="49">
        <f t="shared" si="23"/>
        <v>2937181.07</v>
      </c>
      <c r="H49" s="49">
        <f t="shared" si="23"/>
        <v>2678477.0699999998</v>
      </c>
      <c r="I49" s="49">
        <f t="shared" si="23"/>
        <v>258704</v>
      </c>
      <c r="J49" s="49">
        <f t="shared" si="5"/>
        <v>47.15106143547429</v>
      </c>
      <c r="K49" s="49">
        <f t="shared" si="6"/>
        <v>49.118429333773442</v>
      </c>
      <c r="L49" s="49">
        <f t="shared" si="7"/>
        <v>33.329554238598298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1850878.32</v>
      </c>
      <c r="H50" s="59">
        <v>1592174.32</v>
      </c>
      <c r="I50" s="59">
        <v>258704</v>
      </c>
      <c r="J50" s="26">
        <f t="shared" si="5"/>
        <v>54.021315743389174</v>
      </c>
      <c r="K50" s="26">
        <f t="shared" si="6"/>
        <v>60.082049811320758</v>
      </c>
      <c r="L50" s="26">
        <f t="shared" si="7"/>
        <v>33.329554238598298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513172.89</v>
      </c>
      <c r="H52" s="59">
        <v>513172.89</v>
      </c>
      <c r="I52" s="59"/>
      <c r="J52" s="26">
        <f t="shared" si="5"/>
        <v>40.847957494229085</v>
      </c>
      <c r="K52" s="26">
        <f t="shared" si="6"/>
        <v>40.847957494229085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1546800</v>
      </c>
      <c r="E53" s="59">
        <v>1546800</v>
      </c>
      <c r="F53" s="59">
        <v>0</v>
      </c>
      <c r="G53" s="59">
        <f>H53+I53</f>
        <v>573129.86</v>
      </c>
      <c r="H53" s="59">
        <v>573129.86</v>
      </c>
      <c r="I53" s="59">
        <v>0</v>
      </c>
      <c r="J53" s="26">
        <f t="shared" si="5"/>
        <v>37.052615722782519</v>
      </c>
      <c r="K53" s="26">
        <f t="shared" si="6"/>
        <v>37.052615722782519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1668503</v>
      </c>
      <c r="E54" s="49">
        <f t="shared" si="26"/>
        <v>666503</v>
      </c>
      <c r="F54" s="49">
        <f t="shared" si="26"/>
        <v>1002000</v>
      </c>
      <c r="G54" s="49">
        <f t="shared" si="26"/>
        <v>394933.63</v>
      </c>
      <c r="H54" s="49">
        <f>H55+H56</f>
        <v>36005</v>
      </c>
      <c r="I54" s="49">
        <f t="shared" si="26"/>
        <v>358928.63</v>
      </c>
      <c r="J54" s="49">
        <f t="shared" si="5"/>
        <v>23.669938262022903</v>
      </c>
      <c r="K54" s="49">
        <f t="shared" si="6"/>
        <v>5.4020762097094837</v>
      </c>
      <c r="L54" s="49">
        <f t="shared" si="7"/>
        <v>35.821220558882239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913503</v>
      </c>
      <c r="E55" s="59">
        <v>666503</v>
      </c>
      <c r="F55" s="59">
        <v>247000</v>
      </c>
      <c r="G55" s="59">
        <f>H55+I55</f>
        <v>60966</v>
      </c>
      <c r="H55" s="59">
        <v>36005</v>
      </c>
      <c r="I55" s="59">
        <v>24961</v>
      </c>
      <c r="J55" s="26">
        <f t="shared" si="5"/>
        <v>6.6738697081454577</v>
      </c>
      <c r="K55" s="26">
        <f t="shared" si="6"/>
        <v>5.4020762097094837</v>
      </c>
      <c r="L55" s="26">
        <f t="shared" si="7"/>
        <v>10.105668016194331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333967.63</v>
      </c>
      <c r="H56" s="59">
        <v>0</v>
      </c>
      <c r="I56" s="59">
        <v>333967.63</v>
      </c>
      <c r="J56" s="26">
        <f t="shared" si="5"/>
        <v>44.234123178807948</v>
      </c>
      <c r="K56" s="26" t="e">
        <f t="shared" si="6"/>
        <v>#DIV/0!</v>
      </c>
      <c r="L56" s="26">
        <f t="shared" si="7"/>
        <v>44.234123178807948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67794500</v>
      </c>
      <c r="F59" s="49">
        <f>F61+F60</f>
        <v>1770200</v>
      </c>
      <c r="G59" s="49">
        <f t="shared" si="28"/>
        <v>0</v>
      </c>
      <c r="H59" s="49">
        <f>H61+H60</f>
        <v>23120475</v>
      </c>
      <c r="I59" s="49">
        <f>I61+I60</f>
        <v>484092.06</v>
      </c>
      <c r="J59" s="49" t="e">
        <f t="shared" si="5"/>
        <v>#DIV/0!</v>
      </c>
      <c r="K59" s="49">
        <f t="shared" si="6"/>
        <v>34.103762104595504</v>
      </c>
      <c r="L59" s="49">
        <f t="shared" si="7"/>
        <v>27.346743870749069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23120475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484092.06</v>
      </c>
      <c r="J61" s="26" t="e">
        <f t="shared" si="5"/>
        <v>#DIV/0!</v>
      </c>
      <c r="K61" s="26" t="e">
        <f t="shared" si="6"/>
        <v>#DIV/0!</v>
      </c>
      <c r="L61" s="26">
        <f t="shared" si="7"/>
        <v>27.346743870749069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-22027514.649999976</v>
      </c>
      <c r="E63" s="42">
        <f>Доходы!E9-Расходы!E7</f>
        <v>-12891769.940000057</v>
      </c>
      <c r="F63" s="42">
        <f>Доходы!F9-Расходы!F7</f>
        <v>-9135744.7099999785</v>
      </c>
      <c r="G63" s="42">
        <f>Доходы!G9-Расходы!G7</f>
        <v>-9061032.3999999762</v>
      </c>
      <c r="H63" s="42">
        <f>Доходы!H9-Расходы!H7</f>
        <v>-6627722.9500000179</v>
      </c>
      <c r="I63" s="42">
        <f>Доходы!I9-Расходы!I7</f>
        <v>-2433309.4499999993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5" sqref="G45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22027514.650000036</v>
      </c>
      <c r="E7" s="85">
        <f>E9+E20</f>
        <v>12891769.940000057</v>
      </c>
      <c r="F7" s="86">
        <f>F20</f>
        <v>9135744.7099999785</v>
      </c>
      <c r="G7" s="85">
        <f>G9+G20</f>
        <v>9061032.4000000171</v>
      </c>
      <c r="H7" s="85">
        <f>H9+H20</f>
        <v>6627722.9500000179</v>
      </c>
      <c r="I7" s="87">
        <f>I9+I20</f>
        <v>2433309.4499999993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19212714.650000036</v>
      </c>
      <c r="E20" s="94">
        <f>E21</f>
        <v>10076969.940000057</v>
      </c>
      <c r="F20" s="94">
        <f>F21</f>
        <v>9135744.7099999785</v>
      </c>
      <c r="G20" s="105">
        <f>H20+I20</f>
        <v>9061032.4000000171</v>
      </c>
      <c r="H20" s="94">
        <f>H21</f>
        <v>6627722.9500000179</v>
      </c>
      <c r="I20" s="103">
        <f>I21</f>
        <v>2433309.4499999993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19212714.650000036</v>
      </c>
      <c r="E21" s="94">
        <f>E22+E27</f>
        <v>10076969.940000057</v>
      </c>
      <c r="F21" s="94">
        <f>F22+F27</f>
        <v>9135744.7099999785</v>
      </c>
      <c r="G21" s="94">
        <f t="shared" ref="G21:G31" si="0">H21+I21</f>
        <v>9061032.4000000171</v>
      </c>
      <c r="H21" s="94">
        <f>H22+H27</f>
        <v>6627722.9500000179</v>
      </c>
      <c r="I21" s="103">
        <f>I22+I27</f>
        <v>2433309.4499999993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-865954105.24000001</v>
      </c>
      <c r="E22" s="94">
        <f>E23</f>
        <v>-726732005.24000001</v>
      </c>
      <c r="F22" s="94">
        <f>F23</f>
        <v>-139222100</v>
      </c>
      <c r="G22" s="101">
        <f t="shared" si="0"/>
        <v>-251534118.66</v>
      </c>
      <c r="H22" s="101">
        <f>H23</f>
        <v>-222665553.69</v>
      </c>
      <c r="I22" s="103">
        <f>I23</f>
        <v>-28868564.969999999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-865954105.24000001</v>
      </c>
      <c r="E23" s="94">
        <f>E24</f>
        <v>-726732005.24000001</v>
      </c>
      <c r="F23" s="94">
        <f>F24</f>
        <v>-139222100</v>
      </c>
      <c r="G23" s="101">
        <f t="shared" si="0"/>
        <v>-251534118.66</v>
      </c>
      <c r="H23" s="101">
        <f>H24</f>
        <v>-222665553.69</v>
      </c>
      <c r="I23" s="103">
        <f>I24</f>
        <v>-28868564.969999999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-865954105.24000001</v>
      </c>
      <c r="E24" s="94">
        <f>E25+E26</f>
        <v>-726732005.24000001</v>
      </c>
      <c r="F24" s="94">
        <f>F25+F26</f>
        <v>-139222100</v>
      </c>
      <c r="G24" s="101">
        <f t="shared" si="0"/>
        <v>-251534118.66</v>
      </c>
      <c r="H24" s="101">
        <f>H25+H26</f>
        <v>-222665553.69</v>
      </c>
      <c r="I24" s="102">
        <f>I25+I26</f>
        <v>-28868564.969999999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-726732005.24000001</v>
      </c>
      <c r="E25" s="94">
        <f>-(Доходы!E9+Источники!E9)</f>
        <v>-726732005.24000001</v>
      </c>
      <c r="F25" s="94"/>
      <c r="G25" s="101">
        <f t="shared" si="0"/>
        <v>-222665553.69</v>
      </c>
      <c r="H25" s="94">
        <f>-(Доходы!H9+Источники!H9)</f>
        <v>-222665553.69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-139222100</v>
      </c>
      <c r="E26" s="94"/>
      <c r="F26" s="94">
        <f>-(Доходы!F9)</f>
        <v>-139222100</v>
      </c>
      <c r="G26" s="101">
        <f t="shared" si="0"/>
        <v>-28868564.969999999</v>
      </c>
      <c r="H26" s="94"/>
      <c r="I26" s="103">
        <f>-(Доходы!I9)</f>
        <v>-28868564.969999999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885166819.8900001</v>
      </c>
      <c r="E27" s="94">
        <f>E28</f>
        <v>736808975.18000007</v>
      </c>
      <c r="F27" s="94">
        <f>F28</f>
        <v>148357844.70999998</v>
      </c>
      <c r="G27" s="101">
        <f t="shared" si="0"/>
        <v>260595151.06</v>
      </c>
      <c r="H27" s="101">
        <f>H28</f>
        <v>229293276.64000002</v>
      </c>
      <c r="I27" s="103">
        <f>I28</f>
        <v>31301874.419999998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885166819.8900001</v>
      </c>
      <c r="E28" s="94">
        <f>E29</f>
        <v>736808975.18000007</v>
      </c>
      <c r="F28" s="94">
        <f>F29</f>
        <v>148357844.70999998</v>
      </c>
      <c r="G28" s="101">
        <f t="shared" si="0"/>
        <v>260595151.06</v>
      </c>
      <c r="H28" s="101">
        <f>H29</f>
        <v>229293276.64000002</v>
      </c>
      <c r="I28" s="103">
        <f>I29</f>
        <v>31301874.419999998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885166819.8900001</v>
      </c>
      <c r="E29" s="94">
        <f>E30+E31</f>
        <v>736808975.18000007</v>
      </c>
      <c r="F29" s="94">
        <f>F30+F31</f>
        <v>148357844.70999998</v>
      </c>
      <c r="G29" s="101">
        <f t="shared" si="0"/>
        <v>260595151.06</v>
      </c>
      <c r="H29" s="101">
        <f>H30+H31</f>
        <v>229293276.64000002</v>
      </c>
      <c r="I29" s="103">
        <f>I30+I31</f>
        <v>31301874.419999998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736808975.18000007</v>
      </c>
      <c r="E30" s="94">
        <f>Расходы!E7</f>
        <v>736808975.18000007</v>
      </c>
      <c r="F30" s="94"/>
      <c r="G30" s="101">
        <f t="shared" si="0"/>
        <v>229293276.64000002</v>
      </c>
      <c r="H30" s="101">
        <f>Расходы!H7</f>
        <v>229293276.64000002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148357844.70999998</v>
      </c>
      <c r="E31" s="108"/>
      <c r="F31" s="108">
        <f>Расходы!F7</f>
        <v>148357844.70999998</v>
      </c>
      <c r="G31" s="109">
        <f t="shared" si="0"/>
        <v>31301874.419999998</v>
      </c>
      <c r="H31" s="109"/>
      <c r="I31" s="110">
        <f>Расходы!I7</f>
        <v>31301874.419999998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496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2024-04-09T02:15:37Z</cp:lastPrinted>
  <dcterms:created xsi:type="dcterms:W3CDTF">2017-02-16T00:52:44Z</dcterms:created>
  <dcterms:modified xsi:type="dcterms:W3CDTF">2024-05-20T02:55:05Z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