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10" i="3" l="1"/>
  <c r="G119" i="2"/>
  <c r="H119" i="2"/>
  <c r="G161" i="2"/>
  <c r="F69" i="2" l="1"/>
  <c r="G53" i="3" l="1"/>
  <c r="F139" i="2" l="1"/>
  <c r="I116" i="2" l="1"/>
  <c r="H82" i="2"/>
  <c r="H43" i="2"/>
  <c r="I55" i="2" l="1"/>
  <c r="G95" i="2" l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E101" i="2"/>
  <c r="F43" i="2"/>
  <c r="E34" i="2"/>
  <c r="J131" i="2" l="1"/>
  <c r="F59" i="2"/>
  <c r="F143" i="2" l="1"/>
  <c r="F133" i="2"/>
  <c r="I20" i="3" l="1"/>
  <c r="H20" i="3"/>
  <c r="F55" i="2"/>
  <c r="F54" i="2" s="1"/>
  <c r="E13" i="2"/>
  <c r="H155" i="2"/>
  <c r="E155" i="2"/>
  <c r="K158" i="2"/>
  <c r="G158" i="2"/>
  <c r="D158" i="2"/>
  <c r="E152" i="2"/>
  <c r="G22" i="3" l="1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H34" i="2"/>
  <c r="G14" i="2"/>
  <c r="G15" i="2"/>
  <c r="I139" i="2" l="1"/>
  <c r="I40" i="2"/>
  <c r="G111" i="2" l="1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G16" i="2" l="1"/>
  <c r="I69" i="2" l="1"/>
  <c r="I25" i="3" l="1"/>
  <c r="I43" i="2"/>
  <c r="F59" i="3" l="1"/>
  <c r="G50" i="3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55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E82" i="2" s="1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H81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G120" i="2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<sst xmlns="http://schemas.openxmlformats.org/spreadsheetml/2006/main" count="808" uniqueCount="499">
  <si>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</si>
  <si>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</si>
  <si>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</si>
  <si>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</si>
  <si>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</si>
  <si>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</si>
  <si>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</si>
  <si>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</si>
  <si>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</si>
  <si>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</si>
  <si>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</si>
  <si>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</si>
  <si>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</si>
  <si>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</si>
  <si>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</si>
  <si>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</si>
  <si>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</si>
  <si>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</si>
  <si>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</si>
  <si>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</si>
  <si>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</si>
  <si>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</si>
  <si>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</si>
  <si>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</si>
  <si>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</si>
  <si>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</si>
  <si>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</si>
  <si>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</si>
  <si>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</si>
  <si>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</si>
  <si>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</si>
  <si>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</si>
  <si>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</si>
  <si>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</si>
  <si>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</si>
  <si>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</si>
  <si>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</si>
  <si>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</si>
  <si>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</si>
  <si>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</si>
  <si>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</si>
  <si>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</si>
  <si>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</si>
  <si>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</si>
  <si>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</si>
  <si>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</si>
  <si>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</si>
  <si>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</si>
  <si>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</si>
  <si>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</si>
  <si>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</si>
  <si>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</si>
  <si>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</si>
  <si>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</si>
  <si>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</si>
  <si>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</si>
  <si>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</si>
  <si>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</si>
  <si>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</si>
  <si>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</si>
  <si>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</si>
  <si>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</si>
  <si>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</si>
  <si>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</si>
  <si>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</si>
  <si>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</si>
  <si>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</si>
  <si>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</si>
  <si>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</si>
  <si>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</si>
  <si>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</si>
  <si>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</si>
  <si>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</si>
  <si>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</si>
  <si>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</si>
  <si>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</si>
  <si>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</si>
  <si>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</si>
  <si>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</si>
  <si>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</si>
  <si>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</si>
  <si>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</si>
  <si>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</si>
  <si>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</si>
  <si>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</si>
  <si>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</si>
  <si>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</si>
  <si>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</si>
  <si>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</si>
  <si>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</si>
  <si>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</si>
  <si>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</si>
  <si>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</si>
  <si>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</si>
  <si>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</si>
  <si>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</si>
  <si>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</si>
  <si>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</si>
  <si>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</si>
  <si>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</si>
  <si>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</si>
  <si>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</si>
  <si>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</si>
  <si>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</si>
  <si>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</si>
  <si>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</si>
  <si>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</si>
  <si>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</si>
  <si>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</si>
  <si>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</si>
  <si>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</si>
  <si>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</si>
  <si>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</si>
  <si>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</si>
  <si>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</si>
  <si>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</si>
  <si>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</si>
  <si>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</si>
  <si>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</si>
  <si>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</si>
  <si>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</si>
  <si>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</si>
  <si>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</si>
  <si>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</si>
  <si>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</si>
  <si>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</si>
  <si>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</si>
  <si>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</si>
  <si>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</si>
  <si>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</si>
  <si>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</si>
  <si>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</si>
  <si>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</si>
  <si>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</si>
  <si>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</si>
  <si>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</si>
  <si>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</si>
  <si>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</si>
  <si>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</si>
  <si>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</si>
  <si>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</si>
  <si>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</si>
  <si>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</si>
  <si>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</si>
  <si>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</si>
  <si>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</si>
  <si>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</si>
  <si>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</si>
  <si>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</si>
  <si>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</si>
  <si>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</si>
  <si>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</si>
  <si>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</si>
  <si>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</si>
  <si>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</si>
  <si>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</si>
  <si>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</si>
  <si>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</si>
  <si>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</si>
  <si>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</si>
  <si>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</si>
  <si>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</si>
  <si>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</si>
  <si>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</si>
  <si>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</si>
  <si>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</si>
  <si>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</si>
  <si>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</si>
  <si>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</si>
  <si>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</si>
  <si>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</si>
  <si>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</si>
  <si>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</si>
  <si>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</si>
  <si>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</si>
  <si>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</si>
  <si>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</si>
  <si>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</si>
  <si>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</si>
  <si>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</si>
  <si>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</si>
  <si>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</si>
  <si>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</si>
  <si>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</si>
  <si>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</si>
  <si>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</si>
  <si>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</si>
  <si>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</si>
  <si>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</si>
  <si>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</si>
  <si>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</si>
  <si>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</si>
  <si>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</si>
  <si>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</si>
  <si>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</si>
  <si>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</si>
  <si>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</si>
  <si>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</si>
  <si>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</si>
  <si>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</si>
  <si>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</si>
  <si>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</si>
  <si>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</si>
  <si>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</si>
  <si>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</si>
  <si>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</si>
  <si>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</si>
  <si>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</si>
  <si>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</si>
  <si>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</si>
  <si>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</si>
  <si>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</si>
  <si>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</si>
  <si>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</si>
  <si>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</si>
  <si>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</si>
  <si>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</si>
  <si>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</si>
  <si>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</si>
  <si>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</si>
  <si>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</si>
  <si>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</si>
  <si>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</si>
  <si>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</si>
  <si>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</si>
  <si>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</si>
  <si>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</si>
  <si>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</si>
  <si>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</si>
  <si>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</si>
  <si>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</si>
  <si>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</si>
  <si>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</si>
  <si>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</si>
  <si>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</si>
  <si>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</si>
  <si>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</si>
  <si>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</si>
  <si>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</si>
  <si>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</si>
  <si>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</si>
  <si>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</si>
  <si>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</si>
  <si>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</si>
  <si>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</si>
  <si>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</si>
  <si>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</si>
  <si>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</si>
  <si>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</si>
  <si>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</si>
  <si>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</si>
  <si>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</si>
  <si>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</si>
  <si>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</si>
  <si>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</si>
  <si>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</si>
  <si>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</si>
  <si>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</si>
  <si>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</si>
  <si>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</si>
  <si>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</si>
  <si>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</si>
  <si>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</si>
  <si>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</si>
  <si>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</si>
  <si>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</si>
  <si>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</si>
  <si>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</si>
  <si>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</si>
  <si>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</si>
  <si>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</si>
  <si>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</si>
  <si>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</si>
  <si>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</si>
  <si>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</si>
  <si>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</si>
  <si>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</si>
  <si>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</si>
  <si>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</si>
  <si>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</si>
  <si>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</si>
  <si>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</si>
  <si>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</si>
  <si>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</si>
  <si>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</si>
  <si>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</si>
  <si>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</si>
  <si>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</si>
  <si>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</si>
  <si>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</si>
  <si>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</si>
  <si>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</si>
  <si>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</si>
  <si>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</si>
  <si>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</si>
  <si>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</si>
  <si>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</si>
  <si>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</si>
  <si>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</si>
  <si>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</si>
  <si>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</si>
  <si>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</si>
  <si>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</si>
  <si>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</si>
  <si>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</si>
  <si>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</si>
  <si>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</si>
  <si>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</si>
  <si>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</si>
  <si>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</si>
  <si>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</si>
  <si>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</si>
  <si>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</si>
  <si>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</si>
  <si>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</si>
  <si>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</si>
  <si>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</si>
  <si>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</si>
  <si>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</si>
  <si>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</si>
  <si>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</si>
  <si>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</si>
  <si>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</si>
  <si>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</si>
  <si>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</si>
  <si>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</si>
  <si>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</si>
  <si>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</si>
  <si>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</si>
  <si>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</si>
  <si>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</si>
  <si>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</si>
  <si>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</si>
  <si>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</si>
  <si>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</si>
  <si>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</si>
  <si>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</si>
  <si>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</si>
  <si>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</si>
  <si>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</si>
  <si>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</si>
  <si>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</si>
  <si>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</si>
  <si>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</si>
  <si>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</si>
  <si>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</si>
  <si>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</si>
  <si>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</si>
  <si>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</si>
  <si>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</si>
  <si>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</si>
  <si>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</si>
  <si>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</si>
  <si>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</si>
  <si>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</si>
  <si>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</si>
  <si>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</si>
  <si>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</si>
  <si>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</si>
  <si>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</si>
  <si>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</si>
  <si>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</si>
  <si>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</si>
  <si>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</si>
  <si>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</si>
  <si>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</si>
  <si>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</si>
  <si>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</si>
  <si>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</si>
  <si>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</si>
  <si>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</si>
  <si>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</si>
  <si>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</si>
  <si>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</si>
  <si>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</si>
  <si>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</si>
  <si>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</si>
  <si>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</si>
  <si>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</si>
  <si>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</si>
  <si>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</si>
  <si>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</si>
  <si>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</si>
  <si>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</si>
  <si>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</si>
  <si>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</si>
  <si>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</si>
  <si>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</si>
  <si>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</si>
  <si>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</si>
  <si>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</si>
  <si>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</si>
  <si>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</si>
  <si>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</si>
  <si>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</si>
  <si>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</si>
  <si>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</si>
  <si>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</si>
  <si>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</si>
  <si>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</si>
  <si>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</si>
  <si>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</si>
  <si>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</si>
  <si>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</si>
  <si>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</si>
  <si>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</si>
  <si>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</si>
  <si>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</si>
  <si>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</si>
  <si>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</si>
  <si>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</si>
  <si>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</si>
  <si>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</si>
  <si>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</si>
  <si>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</si>
  <si>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</si>
  <si>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</si>
  <si>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</si>
  <si>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</si>
  <si>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</si>
  <si>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</si>
  <si>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</si>
  <si>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</si>
  <si>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</si>
  <si>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</si>
  <si>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</si>
  <si>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</si>
  <si>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</si>
  <si>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</si>
  <si>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</si>
  <si>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</si>
  <si>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</si>
  <si>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</si>
  <si>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</si>
  <si>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</si>
  <si>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</si>
  <si>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</si>
  <si>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</si>
  <si>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</si>
  <si>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</si>
  <si>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</si>
  <si>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</si>
  <si>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</si>
  <si>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</si>
  <si>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</si>
  <si>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</si>
  <si>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</si>
  <si>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</si>
  <si>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</si>
  <si>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</si>
  <si>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</si>
  <si>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</si>
  <si>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</si>
  <si>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</si>
  <si>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</si>
  <si>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</si>
  <si>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</si>
  <si>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</si>
  <si>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</si>
  <si>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</si>
  <si>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</si>
  <si>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</si>
  <si>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</si>
  <si>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</si>
  <si>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</si>
  <si>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</si>
  <si>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</si>
  <si>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</si>
  <si>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</si>
  <si>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</si>
  <si>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</si>
  <si>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</si>
  <si>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</si>
  <si>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</si>
  <si>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</si>
  <si>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</si>
  <si>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</si>
  <si>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</si>
  <si>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</si>
  <si>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</si>
  <si>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</si>
  <si>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</si>
  <si>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</si>
  <si>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</si>
  <si>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</si>
  <si>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</si>
  <si>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</si>
  <si>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</si>
  <si>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</si>
  <si>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</si>
  <si>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</si>
  <si>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</si>
  <si>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</si>
  <si>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</si>
  <si>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000 2080500005 0000 150</t>
  </si>
  <si>
    <t>000 1160118301 0000 140</t>
  </si>
  <si>
    <t>17 июля2024г.</t>
  </si>
  <si>
    <t xml:space="preserve">СПРАВКА ОБ ИСПОЛНЕНИИ КОНСОЛИДИРОВАННОГО БЮДЖЕТА МАМСКО-ЧУЙСКОГО РАЙОНА НА  1 августа 2024 ГОДА 
</t>
  </si>
  <si>
    <t>000 2070500005 0000 150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</si>
</sst>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A121" workbookViewId="0">
      <selection activeCell="G120" sqref="G120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497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794146503.24000001</v>
      </c>
      <c r="E9" s="53">
        <f t="shared" si="0"/>
        <v>726445968.24000001</v>
      </c>
      <c r="F9" s="53">
        <f t="shared" si="0"/>
        <v>138259698</v>
      </c>
      <c r="G9" s="53">
        <f t="shared" si="0"/>
        <v>432493542.25000006</v>
      </c>
      <c r="H9" s="53">
        <f t="shared" si="0"/>
        <v>420765847.84999996</v>
      </c>
      <c r="I9" s="53">
        <f t="shared" si="0"/>
        <v>53393473.589999996</v>
      </c>
      <c r="J9" s="53">
        <f>G9/D9*100</f>
        <v>54.460170823077426</v>
      </c>
      <c r="K9" s="53">
        <f>H9/E9*100</f>
        <v>57.921148474319729</v>
      </c>
      <c r="L9" s="53">
        <f>I9/F9*100</f>
        <v>38.618248385006595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92296510</v>
      </c>
      <c r="E11" s="53">
        <f>E12+E21+E27+E39+E47+E53+E63+E69+E76+E81+E112</f>
        <v>69189510</v>
      </c>
      <c r="F11" s="53">
        <f>F12+F21+F27+F39+F47+F53+F63+F69+F76+F81+F112</f>
        <v>23107000</v>
      </c>
      <c r="G11" s="53">
        <f t="shared" ref="G11:G105" si="2">H11+I11</f>
        <v>46112543.370000005</v>
      </c>
      <c r="H11" s="53">
        <f>H12+H21+H27+H39+H47+H53+H63+H69+H76+H81+H112</f>
        <v>35114294.580000006</v>
      </c>
      <c r="I11" s="53">
        <f>I12+I21+I27+I39+I47+I53+I63+I69+I76+I81+I112</f>
        <v>10998248.789999999</v>
      </c>
      <c r="J11" s="53">
        <f t="shared" ref="J11:L49" si="3">G11/D11*100</f>
        <v>49.961307713585271</v>
      </c>
      <c r="K11" s="53">
        <f t="shared" ref="K11:L49" si="4">H11/E11*100</f>
        <v>50.750893567536473</v>
      </c>
      <c r="L11" s="53">
        <f t="shared" ref="L11:L49" si="5">I11/F11*100</f>
        <v>47.597043276929064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33387659.410000004</v>
      </c>
      <c r="H12" s="49">
        <f>H13</f>
        <v>25560613.140000004</v>
      </c>
      <c r="I12" s="49">
        <f>I13</f>
        <v>7827046.2699999996</v>
      </c>
      <c r="J12" s="53">
        <f t="shared" si="3"/>
        <v>44.513318147881506</v>
      </c>
      <c r="K12" s="53">
        <f t="shared" si="4"/>
        <v>44.858920919620928</v>
      </c>
      <c r="L12" s="53">
        <f t="shared" si="5"/>
        <v>43.420871352490842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33387659.410000004</v>
      </c>
      <c r="H13" s="26">
        <f>H14+H15+H16+H17+H20+H19+H18</f>
        <v>25560613.140000004</v>
      </c>
      <c r="I13" s="26">
        <f>I14+I15+I16+I17+I20+I19+I18</f>
        <v>7827046.2699999996</v>
      </c>
      <c r="J13" s="20">
        <f t="shared" si="3"/>
        <v>44.513318147881506</v>
      </c>
      <c r="K13" s="20">
        <f t="shared" si="4"/>
        <v>44.858920919620928</v>
      </c>
      <c r="L13" s="20">
        <f t="shared" si="5"/>
        <v>43.420871352490842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32278815.510000002</v>
      </c>
      <c r="H14" s="26">
        <v>24697872.550000001</v>
      </c>
      <c r="I14" s="26">
        <v>7580942.96</v>
      </c>
      <c r="J14" s="20">
        <f t="shared" si="3"/>
        <v>43.42636285483654</v>
      </c>
      <c r="K14" s="20">
        <f t="shared" si="4"/>
        <v>43.821633339247697</v>
      </c>
      <c r="L14" s="20">
        <f t="shared" si="5"/>
        <v>42.186660879243185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166510.48000000001</v>
      </c>
      <c r="H15" s="26">
        <v>150171.92000000001</v>
      </c>
      <c r="I15" s="26">
        <v>16338.56</v>
      </c>
      <c r="J15" s="20">
        <f t="shared" si="3"/>
        <v>225.01416216216219</v>
      </c>
      <c r="K15" s="20">
        <f t="shared" si="4"/>
        <v>214.53131428571433</v>
      </c>
      <c r="L15" s="20">
        <f t="shared" si="5"/>
        <v>408.46400000000006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246844.76</v>
      </c>
      <c r="H16" s="26">
        <v>187003.6</v>
      </c>
      <c r="I16" s="26">
        <v>59841.16</v>
      </c>
      <c r="J16" s="20">
        <f t="shared" si="3"/>
        <v>172.6187132867133</v>
      </c>
      <c r="K16" s="20">
        <f t="shared" si="4"/>
        <v>143.84892307692309</v>
      </c>
      <c r="L16" s="20">
        <f t="shared" si="5"/>
        <v>460.31661538461543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543895.31999999995</v>
      </c>
      <c r="H18" s="26">
        <v>412041.91</v>
      </c>
      <c r="I18" s="26">
        <v>131853.41</v>
      </c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113523.16</v>
      </c>
      <c r="I20" s="26">
        <v>38070.18</v>
      </c>
      <c r="J20" s="20">
        <f t="shared" si="3"/>
        <v>12.320638297872341</v>
      </c>
      <c r="K20" s="20">
        <f t="shared" si="4"/>
        <v>28.380790000000001</v>
      </c>
      <c r="L20" s="20">
        <f t="shared" si="5"/>
        <v>165.52252173913044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2919700</v>
      </c>
      <c r="E21" s="49">
        <f>E22</f>
        <v>0</v>
      </c>
      <c r="F21" s="49">
        <f>F22</f>
        <v>2919700</v>
      </c>
      <c r="G21" s="53">
        <f t="shared" si="2"/>
        <v>1869736.16</v>
      </c>
      <c r="H21" s="49">
        <f>H22</f>
        <v>0</v>
      </c>
      <c r="I21" s="49">
        <f>I22</f>
        <v>1869736.16</v>
      </c>
      <c r="J21" s="53">
        <f t="shared" si="3"/>
        <v>64.038639586258867</v>
      </c>
      <c r="K21" s="53" t="e">
        <f t="shared" si="4"/>
        <v>#DIV/0!</v>
      </c>
      <c r="L21" s="53">
        <f t="shared" si="5"/>
        <v>64.038639586258867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2919700</v>
      </c>
      <c r="E22" s="26">
        <f>SUM(E23:E26)</f>
        <v>0</v>
      </c>
      <c r="F22" s="26">
        <f>SUM(F23:F26)</f>
        <v>2919700</v>
      </c>
      <c r="G22" s="20">
        <f t="shared" si="2"/>
        <v>1869736.16</v>
      </c>
      <c r="H22" s="26">
        <f>SUM(H23:H26)</f>
        <v>0</v>
      </c>
      <c r="I22" s="26">
        <f>SUM(I23:I26)</f>
        <v>1869736.16</v>
      </c>
      <c r="J22" s="20">
        <f t="shared" si="3"/>
        <v>64.038639586258867</v>
      </c>
      <c r="K22" s="20" t="e">
        <f t="shared" si="4"/>
        <v>#DIV/0!</v>
      </c>
      <c r="L22" s="20">
        <f t="shared" si="5"/>
        <v>64.038639586258867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1692400</v>
      </c>
      <c r="E23" s="26"/>
      <c r="F23" s="26">
        <v>1692400</v>
      </c>
      <c r="G23" s="20">
        <f t="shared" si="2"/>
        <v>958864.88</v>
      </c>
      <c r="H23" s="26"/>
      <c r="I23" s="26">
        <v>958864.88</v>
      </c>
      <c r="J23" s="20">
        <f t="shared" si="3"/>
        <v>56.657107066887257</v>
      </c>
      <c r="K23" s="20" t="e">
        <f t="shared" si="4"/>
        <v>#DIV/0!</v>
      </c>
      <c r="L23" s="20">
        <f t="shared" si="5"/>
        <v>56.657107066887257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9300</v>
      </c>
      <c r="E24" s="26"/>
      <c r="F24" s="26">
        <v>9300</v>
      </c>
      <c r="G24" s="20">
        <f t="shared" si="2"/>
        <v>5504.71</v>
      </c>
      <c r="H24" s="26"/>
      <c r="I24" s="26">
        <v>5504.71</v>
      </c>
      <c r="J24" s="20">
        <f t="shared" si="3"/>
        <v>59.190430107526879</v>
      </c>
      <c r="K24" s="20" t="e">
        <f t="shared" si="4"/>
        <v>#DIV/0!</v>
      </c>
      <c r="L24" s="20">
        <f t="shared" si="5"/>
        <v>59.190430107526879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1428600</v>
      </c>
      <c r="E25" s="26"/>
      <c r="F25" s="26">
        <v>1428600</v>
      </c>
      <c r="G25" s="20">
        <f t="shared" si="2"/>
        <v>1018364.14</v>
      </c>
      <c r="H25" s="26"/>
      <c r="I25" s="26">
        <v>1018364.14</v>
      </c>
      <c r="J25" s="20">
        <f t="shared" si="3"/>
        <v>71.284064118717623</v>
      </c>
      <c r="K25" s="20" t="e">
        <f t="shared" si="4"/>
        <v>#DIV/0!</v>
      </c>
      <c r="L25" s="20">
        <f t="shared" si="5"/>
        <v>71.284064118717623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-210600</v>
      </c>
      <c r="E26" s="26"/>
      <c r="F26" s="26">
        <v>-210600</v>
      </c>
      <c r="G26" s="20">
        <f t="shared" si="2"/>
        <v>-112997.57</v>
      </c>
      <c r="H26" s="26">
        <v>0</v>
      </c>
      <c r="I26" s="26">
        <v>-112997.57</v>
      </c>
      <c r="J26" s="20">
        <f t="shared" si="3"/>
        <v>53.655066476733147</v>
      </c>
      <c r="K26" s="20" t="e">
        <f t="shared" si="4"/>
        <v>#DIV/0!</v>
      </c>
      <c r="L26" s="20">
        <f t="shared" si="5"/>
        <v>53.655066476733147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4488473.5199999996</v>
      </c>
      <c r="H27" s="49">
        <f>H28+H34+H37</f>
        <v>4488473.5199999996</v>
      </c>
      <c r="I27" s="49">
        <f>I28+I34+I37</f>
        <v>0</v>
      </c>
      <c r="J27" s="53">
        <f t="shared" si="3"/>
        <v>109.474963902439</v>
      </c>
      <c r="K27" s="53">
        <f t="shared" si="4"/>
        <v>109.474963902439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2986781.12</v>
      </c>
      <c r="H28" s="26">
        <f>SUM(H29:H33)</f>
        <v>2986781.12</v>
      </c>
      <c r="I28" s="26">
        <v>0</v>
      </c>
      <c r="J28" s="20">
        <f t="shared" si="3"/>
        <v>99.559370666666666</v>
      </c>
      <c r="K28" s="20">
        <f t="shared" si="4"/>
        <v>99.559370666666666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1735009.05</v>
      </c>
      <c r="H29" s="26">
        <v>1735009.05</v>
      </c>
      <c r="I29" s="26">
        <v>0</v>
      </c>
      <c r="J29" s="20">
        <f t="shared" si="3"/>
        <v>86.750452499999994</v>
      </c>
      <c r="K29" s="20">
        <f t="shared" si="4"/>
        <v>86.750452499999994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1251772.07</v>
      </c>
      <c r="H31" s="26">
        <v>1251772.07</v>
      </c>
      <c r="I31" s="26">
        <v>0</v>
      </c>
      <c r="J31" s="20">
        <f t="shared" si="3"/>
        <v>125.17720700000001</v>
      </c>
      <c r="K31" s="20">
        <f t="shared" si="4"/>
        <v>125.17720700000001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28928.400000000001</v>
      </c>
      <c r="H34" s="26">
        <f>H35+H36</f>
        <v>28928.400000000001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28928.400000000001</v>
      </c>
      <c r="H35" s="26">
        <v>28928.400000000001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1472764</v>
      </c>
      <c r="H37" s="26">
        <f>H38</f>
        <v>1472764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1472764</v>
      </c>
      <c r="H38" s="26">
        <v>1472764</v>
      </c>
      <c r="I38" s="26"/>
      <c r="J38" s="20">
        <f t="shared" si="3"/>
        <v>133.88763636363637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923000</v>
      </c>
      <c r="E39" s="49">
        <f>E40+E43</f>
        <v>0</v>
      </c>
      <c r="F39" s="49">
        <f>F40+F43</f>
        <v>923000</v>
      </c>
      <c r="G39" s="53">
        <f t="shared" si="2"/>
        <v>456505.38</v>
      </c>
      <c r="H39" s="49">
        <f>H40+H43</f>
        <v>351</v>
      </c>
      <c r="I39" s="49">
        <f>I40+I43</f>
        <v>456154.38</v>
      </c>
      <c r="J39" s="53">
        <f t="shared" si="3"/>
        <v>49.458871072589382</v>
      </c>
      <c r="K39" s="53" t="e">
        <f t="shared" si="4"/>
        <v>#DIV/0!</v>
      </c>
      <c r="L39" s="53">
        <f t="shared" si="5"/>
        <v>49.420842903575299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115344.89</v>
      </c>
      <c r="H40" s="26">
        <f>H42+H41</f>
        <v>0</v>
      </c>
      <c r="I40" s="26">
        <f>I42</f>
        <v>115344.89</v>
      </c>
      <c r="J40" s="20">
        <f t="shared" si="3"/>
        <v>28.836222499999998</v>
      </c>
      <c r="K40" s="20" t="e">
        <f t="shared" si="4"/>
        <v>#DIV/0!</v>
      </c>
      <c r="L40" s="20">
        <f t="shared" si="5"/>
        <v>28.836222499999998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115344.89</v>
      </c>
      <c r="H42" s="26"/>
      <c r="I42" s="26">
        <v>115344.89</v>
      </c>
      <c r="J42" s="20">
        <f t="shared" si="3"/>
        <v>28.836222499999998</v>
      </c>
      <c r="K42" s="20" t="e">
        <f t="shared" si="4"/>
        <v>#DIV/0!</v>
      </c>
      <c r="L42" s="20">
        <f t="shared" si="5"/>
        <v>28.836222499999998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523000</v>
      </c>
      <c r="E43" s="26">
        <f>E44+E45+E46</f>
        <v>0</v>
      </c>
      <c r="F43" s="26">
        <f>F44+F46</f>
        <v>523000</v>
      </c>
      <c r="G43" s="20">
        <f t="shared" si="2"/>
        <v>341160.49</v>
      </c>
      <c r="H43" s="26">
        <f>H44+H45+H46</f>
        <v>351</v>
      </c>
      <c r="I43" s="26">
        <f>I44+I46+I45</f>
        <v>340809.49</v>
      </c>
      <c r="J43" s="20">
        <f t="shared" si="3"/>
        <v>65.231451242829834</v>
      </c>
      <c r="K43" s="20" t="e">
        <f t="shared" si="4"/>
        <v>#DIV/0!</v>
      </c>
      <c r="L43" s="20">
        <f t="shared" si="5"/>
        <v>65.164338432122378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413000</v>
      </c>
      <c r="E44" s="26"/>
      <c r="F44" s="26">
        <v>413000</v>
      </c>
      <c r="G44" s="20">
        <f t="shared" si="2"/>
        <v>300977.57</v>
      </c>
      <c r="H44" s="26"/>
      <c r="I44" s="26">
        <v>300977.57</v>
      </c>
      <c r="J44" s="20">
        <f t="shared" si="3"/>
        <v>72.875924939467325</v>
      </c>
      <c r="K44" s="20" t="e">
        <f t="shared" si="4"/>
        <v>#DIV/0!</v>
      </c>
      <c r="L44" s="20">
        <f t="shared" si="5"/>
        <v>72.875924939467325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6746</v>
      </c>
      <c r="H45" s="26">
        <v>351</v>
      </c>
      <c r="I45" s="26">
        <v>6395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33436.92</v>
      </c>
      <c r="H46" s="26"/>
      <c r="I46" s="26">
        <v>33436.92</v>
      </c>
      <c r="J46" s="20">
        <f t="shared" si="3"/>
        <v>30.397199999999998</v>
      </c>
      <c r="K46" s="20" t="e">
        <f t="shared" si="4"/>
        <v>#DIV/0!</v>
      </c>
      <c r="L46" s="20">
        <f t="shared" si="5"/>
        <v>30.397199999999998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549314.49</v>
      </c>
      <c r="H47" s="49">
        <f>H48+H50</f>
        <v>549314.49</v>
      </c>
      <c r="I47" s="49">
        <f>I48+I50</f>
        <v>0</v>
      </c>
      <c r="J47" s="53">
        <f t="shared" si="3"/>
        <v>137.32862249999999</v>
      </c>
      <c r="K47" s="53">
        <f t="shared" si="4"/>
        <v>137.32862249999999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549314.49</v>
      </c>
      <c r="H48" s="26">
        <f>H49</f>
        <v>549314.49</v>
      </c>
      <c r="I48" s="26">
        <f>I49</f>
        <v>0</v>
      </c>
      <c r="J48" s="20">
        <f t="shared" si="3"/>
        <v>137.32862249999999</v>
      </c>
      <c r="K48" s="20">
        <f t="shared" si="4"/>
        <v>137.32862249999999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549314.49</v>
      </c>
      <c r="H49" s="26">
        <v>549314.49</v>
      </c>
      <c r="I49" s="26"/>
      <c r="J49" s="20">
        <f t="shared" si="3"/>
        <v>137.32862249999999</v>
      </c>
      <c r="K49" s="20">
        <f t="shared" si="4"/>
        <v>137.32862249999999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3060500</v>
      </c>
      <c r="E53" s="49">
        <f t="shared" ref="E53:I53" si="9">E54</f>
        <v>2277000</v>
      </c>
      <c r="F53" s="49">
        <f t="shared" si="9"/>
        <v>783500</v>
      </c>
      <c r="G53" s="53">
        <f t="shared" si="2"/>
        <v>1371210.9</v>
      </c>
      <c r="H53" s="49">
        <f t="shared" si="9"/>
        <v>1056123.23</v>
      </c>
      <c r="I53" s="49">
        <f t="shared" si="9"/>
        <v>315087.67</v>
      </c>
      <c r="J53" s="53">
        <f t="shared" si="6"/>
        <v>44.803492893318079</v>
      </c>
      <c r="K53" s="53">
        <f t="shared" si="7"/>
        <v>46.382223539745276</v>
      </c>
      <c r="L53" s="53">
        <f t="shared" si="8"/>
        <v>40.215401403956605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3060500</v>
      </c>
      <c r="E54" s="26">
        <f>E55+E59</f>
        <v>2277000</v>
      </c>
      <c r="F54" s="26">
        <f>F55+F59+F58</f>
        <v>783500</v>
      </c>
      <c r="G54" s="20">
        <f>H54+I54</f>
        <v>1371210.9</v>
      </c>
      <c r="H54" s="26">
        <f>H55+H59+H62</f>
        <v>1056123.23</v>
      </c>
      <c r="I54" s="26">
        <f>I55+I59+I58</f>
        <v>315087.67</v>
      </c>
      <c r="J54" s="20">
        <f t="shared" si="6"/>
        <v>44.803492893318079</v>
      </c>
      <c r="K54" s="20">
        <f t="shared" si="7"/>
        <v>46.382223539745276</v>
      </c>
      <c r="L54" s="20">
        <f t="shared" si="8"/>
        <v>40.215401403956605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489311.86000000004</v>
      </c>
      <c r="H55" s="26">
        <f>SUM(H56:H57)</f>
        <v>399014.91000000003</v>
      </c>
      <c r="I55" s="26">
        <f>I57</f>
        <v>90296.95</v>
      </c>
      <c r="J55" s="20">
        <f t="shared" si="6"/>
        <v>36.696554672266387</v>
      </c>
      <c r="K55" s="20">
        <f t="shared" si="7"/>
        <v>40.886864432831239</v>
      </c>
      <c r="L55" s="20">
        <f t="shared" si="8"/>
        <v>25.257888111888111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308717.94</v>
      </c>
      <c r="H56" s="26">
        <v>308717.94</v>
      </c>
      <c r="I56" s="26"/>
      <c r="J56" s="20">
        <f t="shared" si="6"/>
        <v>50.002905733722059</v>
      </c>
      <c r="K56" s="20">
        <f t="shared" si="7"/>
        <v>50.002905733722059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180593.91999999998</v>
      </c>
      <c r="H57" s="26">
        <v>90296.97</v>
      </c>
      <c r="I57" s="26">
        <v>90296.95</v>
      </c>
      <c r="J57" s="20">
        <f t="shared" si="6"/>
        <v>25.222614525139665</v>
      </c>
      <c r="K57" s="20">
        <f t="shared" si="7"/>
        <v>25.187439330543931</v>
      </c>
      <c r="L57" s="20">
        <f t="shared" si="8"/>
        <v>25.257888111888111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50000</v>
      </c>
      <c r="E58" s="26"/>
      <c r="F58" s="26">
        <v>50000</v>
      </c>
      <c r="G58" s="20">
        <f>I58</f>
        <v>10297.98</v>
      </c>
      <c r="H58" s="26"/>
      <c r="I58" s="26">
        <v>10297.98</v>
      </c>
      <c r="J58" s="26">
        <f t="shared" si="6"/>
        <v>20.595959999999998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871601.05999999994</v>
      </c>
      <c r="H59" s="26">
        <f t="shared" ref="H59" si="12">SUM(H60:H61)</f>
        <v>657108.31999999995</v>
      </c>
      <c r="I59" s="26">
        <f>I61</f>
        <v>214492.74</v>
      </c>
      <c r="J59" s="26">
        <f>J60+J61</f>
        <v>107.5500011312032</v>
      </c>
      <c r="K59" s="20">
        <f t="shared" si="7"/>
        <v>50.504059641841515</v>
      </c>
      <c r="L59" s="20">
        <f t="shared" si="8"/>
        <v>57.045941489361695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657108.31999999995</v>
      </c>
      <c r="H60" s="26">
        <v>657108.31999999995</v>
      </c>
      <c r="I60" s="26"/>
      <c r="J60" s="20">
        <f t="shared" si="6"/>
        <v>50.504059641841515</v>
      </c>
      <c r="K60" s="20">
        <f t="shared" si="7"/>
        <v>50.504059641841515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214492.74</v>
      </c>
      <c r="H61" s="26"/>
      <c r="I61" s="26">
        <v>214492.74</v>
      </c>
      <c r="J61" s="20">
        <f t="shared" si="6"/>
        <v>57.045941489361695</v>
      </c>
      <c r="K61" s="20" t="e">
        <f t="shared" si="7"/>
        <v>#DIV/0!</v>
      </c>
      <c r="L61" s="20">
        <f t="shared" si="8"/>
        <v>57.045941489361695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147658.67000000001</v>
      </c>
      <c r="H63" s="49">
        <f>H64</f>
        <v>147658.67000000001</v>
      </c>
      <c r="I63" s="49">
        <f>I64</f>
        <v>0</v>
      </c>
      <c r="J63" s="53">
        <f t="shared" si="6"/>
        <v>59.063468000000007</v>
      </c>
      <c r="K63" s="53">
        <f t="shared" si="7"/>
        <v>59.063468000000007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147658.67000000001</v>
      </c>
      <c r="H64" s="26">
        <f>SUM(H65:H68)</f>
        <v>147658.67000000001</v>
      </c>
      <c r="I64" s="26">
        <f>SUM(I65:I68)</f>
        <v>0</v>
      </c>
      <c r="J64" s="20">
        <f t="shared" si="6"/>
        <v>59.063468000000007</v>
      </c>
      <c r="K64" s="20">
        <f t="shared" si="7"/>
        <v>59.063468000000007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99334.74</v>
      </c>
      <c r="H65" s="26">
        <v>99334.74</v>
      </c>
      <c r="I65" s="26"/>
      <c r="J65" s="20">
        <f t="shared" si="6"/>
        <v>79.467792000000003</v>
      </c>
      <c r="K65" s="20">
        <f t="shared" si="7"/>
        <v>79.467792000000003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1536.28</v>
      </c>
      <c r="H67" s="26">
        <v>1536.28</v>
      </c>
      <c r="I67" s="26"/>
      <c r="J67" s="20">
        <f t="shared" si="6"/>
        <v>38.406999999999996</v>
      </c>
      <c r="K67" s="20">
        <f t="shared" si="7"/>
        <v>38.406999999999996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46683.02</v>
      </c>
      <c r="H68" s="26">
        <v>46683.02</v>
      </c>
      <c r="I68" s="26"/>
      <c r="J68" s="20">
        <f t="shared" si="6"/>
        <v>38.902516666666664</v>
      </c>
      <c r="K68" s="20">
        <f t="shared" si="7"/>
        <v>38.902516666666664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4927700</v>
      </c>
      <c r="E69" s="49">
        <f>E70+E74+E73</f>
        <v>4911600</v>
      </c>
      <c r="F69" s="49">
        <f>F75+F73</f>
        <v>16100</v>
      </c>
      <c r="G69" s="53">
        <f t="shared" si="2"/>
        <v>3155429.22</v>
      </c>
      <c r="H69" s="49">
        <f>H70+H74+H73</f>
        <v>3155429.22</v>
      </c>
      <c r="I69" s="49">
        <f>I75</f>
        <v>0</v>
      </c>
      <c r="J69" s="53">
        <f t="shared" si="6"/>
        <v>64.03452361142115</v>
      </c>
      <c r="K69" s="53">
        <f t="shared" si="7"/>
        <v>64.244425849010511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3064754.58</v>
      </c>
      <c r="H70" s="26">
        <f t="shared" si="13"/>
        <v>3064754.58</v>
      </c>
      <c r="I70" s="26"/>
      <c r="J70" s="20">
        <f t="shared" si="6"/>
        <v>62.398293427803566</v>
      </c>
      <c r="K70" s="20">
        <f t="shared" si="7"/>
        <v>62.398293427803566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3064754.58</v>
      </c>
      <c r="H71" s="26">
        <f t="shared" si="13"/>
        <v>3064754.58</v>
      </c>
      <c r="I71" s="26"/>
      <c r="J71" s="20">
        <f t="shared" si="6"/>
        <v>62.398293427803566</v>
      </c>
      <c r="K71" s="20">
        <f t="shared" si="7"/>
        <v>62.398293427803566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3064754.58</v>
      </c>
      <c r="H72" s="26">
        <v>3064754.58</v>
      </c>
      <c r="I72" s="26"/>
      <c r="J72" s="20">
        <f t="shared" si="6"/>
        <v>62.398293427803566</v>
      </c>
      <c r="K72" s="20">
        <f t="shared" si="7"/>
        <v>62.398293427803566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16000</v>
      </c>
      <c r="E73" s="26"/>
      <c r="F73" s="26">
        <v>16000</v>
      </c>
      <c r="G73" s="20">
        <f>H73+I73</f>
        <v>0</v>
      </c>
      <c r="H73" s="26"/>
      <c r="I73" s="26"/>
      <c r="J73" s="20">
        <f t="shared" si="6"/>
        <v>0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90674.64</v>
      </c>
      <c r="H74" s="26">
        <v>90674.64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350910</v>
      </c>
      <c r="E81" s="49">
        <f>E82+E98+E100+E103</f>
        <v>220910</v>
      </c>
      <c r="F81" s="49">
        <f>F82+F98+F100+F103</f>
        <v>130000</v>
      </c>
      <c r="G81" s="53">
        <f t="shared" si="2"/>
        <v>316232.08999999997</v>
      </c>
      <c r="H81" s="49">
        <f>H82+H98+H100+H103+H94+H111</f>
        <v>183740.31</v>
      </c>
      <c r="I81" s="49">
        <f>I111+I103</f>
        <v>132491.78</v>
      </c>
      <c r="J81" s="53">
        <f t="shared" si="6"/>
        <v>90.117719643213348</v>
      </c>
      <c r="K81" s="53">
        <f t="shared" si="7"/>
        <v>83.174283644923278</v>
      </c>
      <c r="L81" s="53">
        <f t="shared" si="8"/>
        <v>101.91675384615384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E86+E88+E90+E92+E97+E96+E83+E85+E84+E94</f>
        <v>118410</v>
      </c>
      <c r="F82" s="26">
        <f>F86+F88+F90+F92</f>
        <v>0</v>
      </c>
      <c r="G82" s="20">
        <f>H82+I82</f>
        <v>43802.96</v>
      </c>
      <c r="H82" s="26">
        <f>H86+H88+H90+H92+H83+H97+H96+H85+H84+H95</f>
        <v>43802.96</v>
      </c>
      <c r="I82" s="26">
        <f>I86+I88+I90+I92+I84</f>
        <v>0</v>
      </c>
      <c r="J82" s="20">
        <f t="shared" si="6"/>
        <v>36.992618866649771</v>
      </c>
      <c r="K82" s="20">
        <f t="shared" si="7"/>
        <v>36.992618866649771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20866.57</v>
      </c>
      <c r="H83" s="26">
        <v>20866.57</v>
      </c>
      <c r="I83" s="26"/>
      <c r="J83" s="20">
        <f t="shared" si="6"/>
        <v>47.424022727272721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7500</v>
      </c>
      <c r="H84" s="26">
        <v>7500</v>
      </c>
      <c r="I84" s="26"/>
      <c r="J84" s="20">
        <f t="shared" si="6"/>
        <v>83.333333333333343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180.54</v>
      </c>
      <c r="H85" s="26">
        <v>180.54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2500</v>
      </c>
      <c r="H87" s="26">
        <v>2500</v>
      </c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7519.92</v>
      </c>
      <c r="H94" s="26">
        <v>7519.92</v>
      </c>
      <c r="I94" s="49"/>
      <c r="J94" s="20">
        <f t="shared" si="6"/>
        <v>250.66399999999999</v>
      </c>
      <c r="K94" s="20">
        <f t="shared" si="7"/>
        <v>250.66399999999999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495</v>
      </c>
      <c r="D95" s="62"/>
      <c r="E95" s="26"/>
      <c r="F95" s="49"/>
      <c r="G95" s="20">
        <f>H95</f>
        <v>2500</v>
      </c>
      <c r="H95" s="26">
        <v>2500</v>
      </c>
      <c r="I95" s="49"/>
      <c r="J95" s="20"/>
      <c r="K95" s="20"/>
      <c r="L95" s="53"/>
      <c r="M95" s="7"/>
    </row>
    <row r="96" spans="1:13" ht="147.75" customHeight="1" x14ac:dyDescent="0.3">
      <c r="A96" s="117" t="s">
        <v>474</v>
      </c>
      <c r="B96" s="65" t="s">
        <v>19</v>
      </c>
      <c r="C96" s="66" t="s">
        <v>425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474</v>
      </c>
      <c r="B97" s="65" t="s">
        <v>19</v>
      </c>
      <c r="C97" s="66" t="s">
        <v>391</v>
      </c>
      <c r="D97" s="62">
        <f>E97+F97</f>
        <v>60000</v>
      </c>
      <c r="E97" s="26">
        <v>60000</v>
      </c>
      <c r="F97" s="26"/>
      <c r="G97" s="20">
        <f>H97+I97</f>
        <v>14000</v>
      </c>
      <c r="H97" s="26">
        <v>14000</v>
      </c>
      <c r="I97" s="26"/>
      <c r="J97" s="20">
        <f t="shared" si="6"/>
        <v>23.333333333333332</v>
      </c>
      <c r="K97" s="20">
        <f t="shared" si="7"/>
        <v>23.333333333333332</v>
      </c>
      <c r="L97" s="53"/>
      <c r="M97" s="7"/>
    </row>
    <row r="98" spans="1:13" ht="62.4" x14ac:dyDescent="0.3">
      <c r="A98" s="117" t="s">
        <v>365</v>
      </c>
      <c r="B98" s="65" t="s">
        <v>19</v>
      </c>
      <c r="C98" s="66" t="s">
        <v>366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367</v>
      </c>
      <c r="B99" s="65" t="s">
        <v>19</v>
      </c>
      <c r="C99" s="66" t="s">
        <v>368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369</v>
      </c>
      <c r="B100" s="65" t="s">
        <v>19</v>
      </c>
      <c r="C100" s="66" t="s">
        <v>370</v>
      </c>
      <c r="D100" s="62">
        <f t="shared" si="16"/>
        <v>100000</v>
      </c>
      <c r="E100" s="26">
        <f>E101</f>
        <v>0</v>
      </c>
      <c r="F100" s="26">
        <f>F101</f>
        <v>100000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>
        <f t="shared" si="6"/>
        <v>2.5003899999999999</v>
      </c>
      <c r="K100" s="20" t="e">
        <f t="shared" si="7"/>
        <v>#DIV/0!</v>
      </c>
      <c r="L100" s="53">
        <f t="shared" si="8"/>
        <v>0</v>
      </c>
      <c r="M100" s="7"/>
    </row>
    <row r="101" spans="1:13" ht="93.6" x14ac:dyDescent="0.3">
      <c r="A101" s="117" t="s">
        <v>371</v>
      </c>
      <c r="B101" s="65" t="s">
        <v>19</v>
      </c>
      <c r="C101" s="66" t="s">
        <v>491</v>
      </c>
      <c r="D101" s="62">
        <f t="shared" si="16"/>
        <v>100000</v>
      </c>
      <c r="E101" s="26">
        <f>E102</f>
        <v>0</v>
      </c>
      <c r="F101" s="26">
        <f>F102</f>
        <v>100000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2.5003899999999999</v>
      </c>
      <c r="K101" s="20" t="e">
        <f t="shared" si="7"/>
        <v>#DIV/0!</v>
      </c>
      <c r="L101" s="53">
        <f t="shared" si="8"/>
        <v>0</v>
      </c>
      <c r="M101" s="7"/>
    </row>
    <row r="102" spans="1:13" ht="124.8" x14ac:dyDescent="0.3">
      <c r="A102" s="117" t="s">
        <v>372</v>
      </c>
      <c r="B102" s="65" t="s">
        <v>19</v>
      </c>
      <c r="C102" s="66" t="s">
        <v>488</v>
      </c>
      <c r="D102" s="62">
        <f t="shared" si="16"/>
        <v>100000</v>
      </c>
      <c r="E102" s="26"/>
      <c r="F102" s="26">
        <v>100000</v>
      </c>
      <c r="G102" s="20">
        <f t="shared" si="17"/>
        <v>2500.39</v>
      </c>
      <c r="H102" s="26">
        <v>2500.39</v>
      </c>
      <c r="I102" s="49"/>
      <c r="J102" s="20">
        <f t="shared" si="6"/>
        <v>2.5003899999999999</v>
      </c>
      <c r="K102" s="20" t="e">
        <f t="shared" si="7"/>
        <v>#DIV/0!</v>
      </c>
      <c r="L102" s="53">
        <f t="shared" si="8"/>
        <v>0</v>
      </c>
      <c r="M102" s="7"/>
    </row>
    <row r="103" spans="1:13" ht="31.2" x14ac:dyDescent="0.3">
      <c r="A103" s="117" t="s">
        <v>373</v>
      </c>
      <c r="B103" s="65" t="s">
        <v>19</v>
      </c>
      <c r="C103" s="66" t="s">
        <v>374</v>
      </c>
      <c r="D103" s="62">
        <f t="shared" si="16"/>
        <v>132500</v>
      </c>
      <c r="E103" s="26">
        <f>E104+E106+E109+E111</f>
        <v>102500</v>
      </c>
      <c r="F103" s="26">
        <f>F104+F106+F109+F111</f>
        <v>30000</v>
      </c>
      <c r="G103" s="20">
        <f t="shared" si="2"/>
        <v>110904.96000000001</v>
      </c>
      <c r="H103" s="26">
        <f>H104+H106+H109</f>
        <v>21700</v>
      </c>
      <c r="I103" s="26">
        <f>I104+I106+I109</f>
        <v>89204.96</v>
      </c>
      <c r="J103" s="20">
        <f t="shared" si="6"/>
        <v>83.701856603773592</v>
      </c>
      <c r="K103" s="20">
        <f t="shared" si="7"/>
        <v>21.170731707317074</v>
      </c>
      <c r="L103" s="20">
        <f t="shared" si="8"/>
        <v>297.34986666666668</v>
      </c>
      <c r="M103" s="7"/>
    </row>
    <row r="104" spans="1:13" ht="78" x14ac:dyDescent="0.3">
      <c r="A104" s="117" t="s">
        <v>375</v>
      </c>
      <c r="B104" s="65" t="s">
        <v>19</v>
      </c>
      <c r="C104" s="66" t="s">
        <v>376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377</v>
      </c>
      <c r="B105" s="65" t="s">
        <v>19</v>
      </c>
      <c r="C105" s="66" t="s">
        <v>378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379</v>
      </c>
      <c r="B106" s="65" t="s">
        <v>19</v>
      </c>
      <c r="C106" s="66" t="s">
        <v>380</v>
      </c>
      <c r="D106" s="62">
        <f t="shared" si="16"/>
        <v>10000</v>
      </c>
      <c r="E106" s="26">
        <f>E107+E108</f>
        <v>10000</v>
      </c>
      <c r="F106" s="26">
        <f>F107</f>
        <v>0</v>
      </c>
      <c r="G106" s="20">
        <f t="shared" ref="G106:G164" si="18">H106+I106</f>
        <v>89904.960000000006</v>
      </c>
      <c r="H106" s="26">
        <f>H107+H108</f>
        <v>700</v>
      </c>
      <c r="I106" s="26">
        <f>I107+I108</f>
        <v>89204.96</v>
      </c>
      <c r="J106" s="20">
        <f t="shared" si="6"/>
        <v>899.04960000000005</v>
      </c>
      <c r="K106" s="20">
        <f t="shared" si="7"/>
        <v>7.0000000000000009</v>
      </c>
      <c r="L106" s="20" t="e">
        <f t="shared" si="8"/>
        <v>#DIV/0!</v>
      </c>
      <c r="M106" s="7"/>
    </row>
    <row r="107" spans="1:13" ht="109.8" thickBot="1" x14ac:dyDescent="0.35">
      <c r="A107" s="117" t="s">
        <v>381</v>
      </c>
      <c r="B107" s="65" t="s">
        <v>19</v>
      </c>
      <c r="C107" s="66" t="s">
        <v>382</v>
      </c>
      <c r="D107" s="62">
        <f t="shared" si="16"/>
        <v>10000</v>
      </c>
      <c r="E107" s="26">
        <v>10000</v>
      </c>
      <c r="F107" s="26"/>
      <c r="G107" s="20">
        <f t="shared" si="18"/>
        <v>89904.960000000006</v>
      </c>
      <c r="H107" s="26">
        <v>700</v>
      </c>
      <c r="I107" s="26">
        <v>89204.96</v>
      </c>
      <c r="J107" s="26">
        <f t="shared" si="6"/>
        <v>899.04960000000005</v>
      </c>
      <c r="K107" s="26">
        <f t="shared" si="7"/>
        <v>7.0000000000000009</v>
      </c>
      <c r="L107" s="26" t="e">
        <f t="shared" si="8"/>
        <v>#DIV/0!</v>
      </c>
      <c r="M107" s="7"/>
    </row>
    <row r="108" spans="1:13" ht="93" x14ac:dyDescent="0.3">
      <c r="A108" s="119" t="s">
        <v>388</v>
      </c>
      <c r="B108" s="65" t="s">
        <v>19</v>
      </c>
      <c r="C108" s="66" t="s">
        <v>477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383</v>
      </c>
      <c r="B109" s="65" t="s">
        <v>19</v>
      </c>
      <c r="C109" s="66" t="s">
        <v>384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21000</v>
      </c>
      <c r="H109" s="26">
        <f>H110</f>
        <v>21000</v>
      </c>
      <c r="I109" s="26">
        <f>I110</f>
        <v>0</v>
      </c>
      <c r="J109" s="20">
        <f t="shared" ref="J109:L112" si="19">G109/D109*100</f>
        <v>58.333333333333336</v>
      </c>
      <c r="K109" s="20">
        <f t="shared" si="19"/>
        <v>58.333333333333336</v>
      </c>
      <c r="L109" s="20" t="e">
        <f t="shared" si="19"/>
        <v>#DIV/0!</v>
      </c>
      <c r="M109" s="7"/>
    </row>
    <row r="110" spans="1:13" ht="156" x14ac:dyDescent="0.3">
      <c r="A110" s="123" t="s">
        <v>385</v>
      </c>
      <c r="B110" s="124" t="s">
        <v>19</v>
      </c>
      <c r="C110" s="125" t="s">
        <v>386</v>
      </c>
      <c r="D110" s="62">
        <f t="shared" si="16"/>
        <v>36000</v>
      </c>
      <c r="E110" s="26">
        <v>36000</v>
      </c>
      <c r="F110" s="26"/>
      <c r="G110" s="20">
        <f t="shared" si="18"/>
        <v>21000</v>
      </c>
      <c r="H110" s="26">
        <v>21000</v>
      </c>
      <c r="I110" s="26"/>
      <c r="J110" s="20">
        <f t="shared" si="19"/>
        <v>58.333333333333336</v>
      </c>
      <c r="K110" s="20">
        <f t="shared" si="19"/>
        <v>58.333333333333336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481</v>
      </c>
      <c r="B111" s="65" t="s">
        <v>19</v>
      </c>
      <c r="C111" s="66" t="s">
        <v>480</v>
      </c>
      <c r="D111" s="62">
        <f>E111+F111</f>
        <v>86500</v>
      </c>
      <c r="E111" s="26">
        <v>56500</v>
      </c>
      <c r="F111" s="26">
        <v>30000</v>
      </c>
      <c r="G111" s="20">
        <f>H111+I111</f>
        <v>151503.85999999999</v>
      </c>
      <c r="H111" s="26">
        <v>108217.04</v>
      </c>
      <c r="I111" s="26">
        <v>43286.82</v>
      </c>
      <c r="J111" s="20">
        <f t="shared" si="19"/>
        <v>175.14897109826589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308700</v>
      </c>
      <c r="E112" s="49">
        <f t="shared" ref="E112:F112" si="21">E116+E113</f>
        <v>0</v>
      </c>
      <c r="F112" s="49">
        <f t="shared" si="21"/>
        <v>308700</v>
      </c>
      <c r="G112" s="53">
        <f t="shared" si="18"/>
        <v>354778.61</v>
      </c>
      <c r="H112" s="49">
        <f>H116+H113</f>
        <v>-27409</v>
      </c>
      <c r="I112" s="49">
        <f>I116+I113</f>
        <v>382187.61</v>
      </c>
      <c r="J112" s="53">
        <f t="shared" si="19"/>
        <v>114.92666342727567</v>
      </c>
      <c r="K112" s="53" t="e">
        <f t="shared" si="19"/>
        <v>#DIV/0!</v>
      </c>
      <c r="L112" s="53">
        <f t="shared" si="19"/>
        <v>123.80551020408164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-27409</v>
      </c>
      <c r="H113" s="26">
        <f>H114+H115</f>
        <v>-27409</v>
      </c>
      <c r="I113" s="26">
        <f>I114+I115</f>
        <v>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-27409</v>
      </c>
      <c r="H114" s="26">
        <v>-27409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469</v>
      </c>
      <c r="D115" s="26">
        <f t="shared" si="20"/>
        <v>0</v>
      </c>
      <c r="E115" s="26"/>
      <c r="F115" s="26"/>
      <c r="G115" s="20">
        <f>I115</f>
        <v>0</v>
      </c>
      <c r="H115" s="26"/>
      <c r="I115" s="26"/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308700</v>
      </c>
      <c r="E116" s="26">
        <f t="shared" ref="E116:H116" si="23">SUM(E117:E118)</f>
        <v>0</v>
      </c>
      <c r="F116" s="26">
        <f t="shared" si="23"/>
        <v>308700</v>
      </c>
      <c r="G116" s="20">
        <f t="shared" si="18"/>
        <v>382187.61</v>
      </c>
      <c r="H116" s="26">
        <f t="shared" si="23"/>
        <v>0</v>
      </c>
      <c r="I116" s="26">
        <f>I118</f>
        <v>382187.61</v>
      </c>
      <c r="J116" s="20">
        <f t="shared" si="22"/>
        <v>123.80551020408164</v>
      </c>
      <c r="K116" s="20" t="e">
        <f t="shared" si="22"/>
        <v>#DIV/0!</v>
      </c>
      <c r="L116" s="20">
        <f t="shared" si="22"/>
        <v>123.80551020408164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390</v>
      </c>
      <c r="D118" s="26">
        <f t="shared" si="20"/>
        <v>308700</v>
      </c>
      <c r="E118" s="26"/>
      <c r="F118" s="26">
        <v>308700</v>
      </c>
      <c r="G118" s="20">
        <f t="shared" si="18"/>
        <v>382187.61</v>
      </c>
      <c r="H118" s="26"/>
      <c r="I118" s="26">
        <v>382187.61</v>
      </c>
      <c r="J118" s="20">
        <f t="shared" si="22"/>
        <v>123.80551020408164</v>
      </c>
      <c r="K118" s="20" t="e">
        <f t="shared" si="22"/>
        <v>#DIV/0!</v>
      </c>
      <c r="L118" s="20">
        <f t="shared" si="22"/>
        <v>123.80551020408164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701849993.24000001</v>
      </c>
      <c r="E119" s="49">
        <f>E120+E162+E160</f>
        <v>657256458.24000001</v>
      </c>
      <c r="F119" s="49">
        <f t="shared" ref="F119" si="24">F120+F162</f>
        <v>115152698</v>
      </c>
      <c r="G119" s="49">
        <f>G120+G162+G160+G161</f>
        <v>386380998.88000005</v>
      </c>
      <c r="H119" s="49">
        <f>H120+H162+H160+H161</f>
        <v>385651553.26999998</v>
      </c>
      <c r="I119" s="49">
        <f>I120+I162+I161</f>
        <v>42395224.799999997</v>
      </c>
      <c r="J119" s="53">
        <f t="shared" si="22"/>
        <v>55.051792064045188</v>
      </c>
      <c r="K119" s="53">
        <f t="shared" si="22"/>
        <v>58.675962546293867</v>
      </c>
      <c r="L119" s="53">
        <f t="shared" si="22"/>
        <v>36.816527564121856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709430855</v>
      </c>
      <c r="E120" s="49">
        <f>E121+E127+E136+E151</f>
        <v>664837320</v>
      </c>
      <c r="F120" s="49">
        <f>F121+F127+F136+F152+F151+F161</f>
        <v>115152698</v>
      </c>
      <c r="G120" s="49">
        <f>G121+G127+G136+G151</f>
        <v>393472165.04000002</v>
      </c>
      <c r="H120" s="49">
        <f>H121+H127+H136+H151</f>
        <v>392742719.42999995</v>
      </c>
      <c r="I120" s="49">
        <f>I121+I127+I136+I152+I151</f>
        <v>42395224.799999997</v>
      </c>
      <c r="J120" s="49">
        <f t="shared" si="22"/>
        <v>55.463074698097259</v>
      </c>
      <c r="K120" s="49">
        <f t="shared" si="22"/>
        <v>59.073506798625552</v>
      </c>
      <c r="L120" s="49">
        <f t="shared" si="22"/>
        <v>36.816527564121856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394</v>
      </c>
      <c r="D121" s="26">
        <f>D122</f>
        <v>309477800</v>
      </c>
      <c r="E121" s="26">
        <f>E122+E126</f>
        <v>309477800</v>
      </c>
      <c r="F121" s="26">
        <f>F122+F126</f>
        <v>67788963</v>
      </c>
      <c r="G121" s="26">
        <f>G122</f>
        <v>191164600</v>
      </c>
      <c r="H121" s="26">
        <f>H122+H126</f>
        <v>191164600</v>
      </c>
      <c r="I121" s="26">
        <f>I122+I126</f>
        <v>40070850</v>
      </c>
      <c r="J121" s="20">
        <f t="shared" ref="J121:L126" si="25">G121/D121*100</f>
        <v>61.770052649980066</v>
      </c>
      <c r="K121" s="20">
        <f t="shared" si="25"/>
        <v>61.770052649980066</v>
      </c>
      <c r="L121" s="20">
        <f t="shared" si="25"/>
        <v>59.11117123889327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395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67788963</v>
      </c>
      <c r="G122" s="26">
        <f>G123+G124+G126</f>
        <v>191164600</v>
      </c>
      <c r="H122" s="26">
        <f t="shared" si="26"/>
        <v>117477600</v>
      </c>
      <c r="I122" s="26">
        <f>I123+I124+I125</f>
        <v>40070850</v>
      </c>
      <c r="J122" s="20">
        <f t="shared" si="25"/>
        <v>61.770052649980066</v>
      </c>
      <c r="K122" s="20">
        <f t="shared" si="25"/>
        <v>64.140312256356836</v>
      </c>
      <c r="L122" s="20">
        <f t="shared" si="25"/>
        <v>59.11117123889327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396</v>
      </c>
      <c r="D123" s="26">
        <f t="shared" si="20"/>
        <v>183157200</v>
      </c>
      <c r="E123" s="26">
        <v>183157200</v>
      </c>
      <c r="F123" s="26"/>
      <c r="G123" s="20">
        <f t="shared" si="18"/>
        <v>117477600</v>
      </c>
      <c r="H123" s="26">
        <v>117477600</v>
      </c>
      <c r="I123" s="26"/>
      <c r="J123" s="20">
        <f t="shared" si="25"/>
        <v>64.140312256356836</v>
      </c>
      <c r="K123" s="20">
        <f t="shared" si="25"/>
        <v>64.140312256356836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397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444</v>
      </c>
      <c r="B125" s="24" t="s">
        <v>19</v>
      </c>
      <c r="C125" s="25" t="s">
        <v>443</v>
      </c>
      <c r="D125" s="26"/>
      <c r="E125" s="26"/>
      <c r="F125" s="26">
        <v>67788963</v>
      </c>
      <c r="G125" s="20"/>
      <c r="H125" s="26"/>
      <c r="I125" s="26">
        <v>40070850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398</v>
      </c>
      <c r="D126" s="26">
        <f t="shared" si="20"/>
        <v>126320600</v>
      </c>
      <c r="E126" s="26">
        <v>126320600</v>
      </c>
      <c r="F126" s="26"/>
      <c r="G126" s="20">
        <f t="shared" si="18"/>
        <v>73687000</v>
      </c>
      <c r="H126" s="26">
        <v>73687000</v>
      </c>
      <c r="I126" s="26"/>
      <c r="J126" s="20">
        <f t="shared" si="25"/>
        <v>58.333320139391354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399</v>
      </c>
      <c r="D127" s="49">
        <f t="shared" si="20"/>
        <v>118927292</v>
      </c>
      <c r="E127" s="49">
        <f>E129+E133+E128+E132+E131</f>
        <v>74030057</v>
      </c>
      <c r="F127" s="49">
        <f>F129+F133+F130+F128</f>
        <v>44897235</v>
      </c>
      <c r="G127" s="53">
        <f t="shared" si="18"/>
        <v>48777177.249999993</v>
      </c>
      <c r="H127" s="49">
        <f>H129+H133+H128+H132+H131</f>
        <v>47862531.019999996</v>
      </c>
      <c r="I127" s="49">
        <f>I129+I133+I128++I130</f>
        <v>914646.23</v>
      </c>
      <c r="J127" s="53">
        <f>G127/D127*100</f>
        <v>41.014283962675272</v>
      </c>
      <c r="K127" s="53">
        <f>H127/E127*100</f>
        <v>64.652835563803492</v>
      </c>
      <c r="L127" s="53">
        <f>I127/F127*100</f>
        <v>2.0371994622831449</v>
      </c>
      <c r="M127" s="7"/>
    </row>
    <row r="128" spans="1:13" ht="218.4" x14ac:dyDescent="0.3">
      <c r="A128" s="114" t="s">
        <v>460</v>
      </c>
      <c r="B128" s="24" t="s">
        <v>19</v>
      </c>
      <c r="C128" s="25" t="s">
        <v>451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431</v>
      </c>
      <c r="B129" s="24" t="s">
        <v>19</v>
      </c>
      <c r="C129" s="25" t="s">
        <v>430</v>
      </c>
      <c r="D129" s="26">
        <f t="shared" si="20"/>
        <v>2513300</v>
      </c>
      <c r="E129" s="26">
        <v>2513300</v>
      </c>
      <c r="F129" s="26"/>
      <c r="G129" s="20">
        <f t="shared" si="18"/>
        <v>846522.56</v>
      </c>
      <c r="H129" s="26">
        <v>846522.56</v>
      </c>
      <c r="I129" s="26"/>
      <c r="J129" s="26">
        <f t="shared" si="27"/>
        <v>33.681715672621657</v>
      </c>
      <c r="K129" s="26">
        <f t="shared" si="28"/>
        <v>33.681715672621657</v>
      </c>
      <c r="L129" s="53" t="e">
        <f t="shared" si="29"/>
        <v>#DIV/0!</v>
      </c>
      <c r="M129" s="7"/>
    </row>
    <row r="130" spans="1:13" ht="196.5" customHeight="1" x14ac:dyDescent="0.3">
      <c r="A130" s="114" t="s">
        <v>454</v>
      </c>
      <c r="B130" s="24" t="s">
        <v>19</v>
      </c>
      <c r="C130" s="25" t="s">
        <v>449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493</v>
      </c>
      <c r="B131" s="24" t="s">
        <v>19</v>
      </c>
      <c r="C131" s="25" t="s">
        <v>492</v>
      </c>
      <c r="D131" s="26">
        <f>E131+F131</f>
        <v>50535400</v>
      </c>
      <c r="E131" s="26">
        <v>50535400</v>
      </c>
      <c r="F131" s="26"/>
      <c r="G131" s="20">
        <f>H131+I131</f>
        <v>41199942.079999998</v>
      </c>
      <c r="H131" s="26">
        <v>41199942.079999998</v>
      </c>
      <c r="I131" s="26"/>
      <c r="J131" s="26">
        <f t="shared" si="27"/>
        <v>81.526894177151064</v>
      </c>
      <c r="K131" s="26"/>
      <c r="L131" s="53"/>
      <c r="M131" s="7"/>
    </row>
    <row r="132" spans="1:13" ht="44.25" customHeight="1" x14ac:dyDescent="0.3">
      <c r="A132" s="114" t="s">
        <v>461</v>
      </c>
      <c r="B132" s="24" t="s">
        <v>19</v>
      </c>
      <c r="C132" s="25" t="s">
        <v>458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400</v>
      </c>
      <c r="D133" s="26">
        <f t="shared" si="20"/>
        <v>65841052</v>
      </c>
      <c r="E133" s="26">
        <f t="shared" ref="E133:I133" si="30">E134+E135</f>
        <v>20943817</v>
      </c>
      <c r="F133" s="26">
        <f>F135</f>
        <v>44897235</v>
      </c>
      <c r="G133" s="20">
        <f t="shared" si="18"/>
        <v>6693172.6099999994</v>
      </c>
      <c r="H133" s="26">
        <f t="shared" si="30"/>
        <v>5778526.3799999999</v>
      </c>
      <c r="I133" s="26">
        <f t="shared" si="30"/>
        <v>914646.23</v>
      </c>
      <c r="J133" s="20">
        <f t="shared" ref="J133:L135" si="31">G133/D133*100</f>
        <v>10.16565259315723</v>
      </c>
      <c r="K133" s="20">
        <f t="shared" si="31"/>
        <v>27.590607671944422</v>
      </c>
      <c r="L133" s="20">
        <f t="shared" si="31"/>
        <v>2.0371994622831449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401</v>
      </c>
      <c r="D134" s="26">
        <f t="shared" si="20"/>
        <v>20943817</v>
      </c>
      <c r="E134" s="26">
        <v>20943817</v>
      </c>
      <c r="F134" s="26"/>
      <c r="G134" s="20">
        <f t="shared" si="18"/>
        <v>5778526.3799999999</v>
      </c>
      <c r="H134" s="26">
        <v>5778526.3799999999</v>
      </c>
      <c r="I134" s="26"/>
      <c r="J134" s="20">
        <f t="shared" si="31"/>
        <v>27.590607671944422</v>
      </c>
      <c r="K134" s="20">
        <f t="shared" si="31"/>
        <v>27.590607671944422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402</v>
      </c>
      <c r="D135" s="26">
        <f t="shared" si="20"/>
        <v>44897235</v>
      </c>
      <c r="E135" s="26"/>
      <c r="F135" s="26">
        <v>44897235</v>
      </c>
      <c r="G135" s="20">
        <f t="shared" si="18"/>
        <v>914646.23</v>
      </c>
      <c r="H135" s="26"/>
      <c r="I135" s="26">
        <v>914646.23</v>
      </c>
      <c r="J135" s="20">
        <f t="shared" si="31"/>
        <v>2.0371994622831449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403</v>
      </c>
      <c r="D136" s="49">
        <f t="shared" si="20"/>
        <v>272763963</v>
      </c>
      <c r="E136" s="49">
        <f>E137+E139+E141+E143+E146+E149+E148</f>
        <v>271297463</v>
      </c>
      <c r="F136" s="49">
        <f>F137+F139+F141+F143+F146+F148+F149</f>
        <v>1466500</v>
      </c>
      <c r="G136" s="53">
        <f t="shared" si="18"/>
        <v>146645969.09999999</v>
      </c>
      <c r="H136" s="49">
        <f>H137+H139+H141+H143+H146+H149+H148</f>
        <v>145826240.53</v>
      </c>
      <c r="I136" s="26">
        <f>I137+I139+I141+I143+I146+I148+I149+I145</f>
        <v>819728.57000000007</v>
      </c>
      <c r="J136" s="53">
        <f>G136/D136*100</f>
        <v>53.762955885781729</v>
      </c>
      <c r="K136" s="53">
        <f>H136/E136*100</f>
        <v>53.751420642661884</v>
      </c>
      <c r="L136" s="53">
        <f>I136/F136*100</f>
        <v>55.896936242754855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404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405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406</v>
      </c>
      <c r="D139" s="26">
        <f t="shared" si="20"/>
        <v>1298400</v>
      </c>
      <c r="E139" s="26">
        <f>E140</f>
        <v>0</v>
      </c>
      <c r="F139" s="26">
        <f>F140</f>
        <v>1298400</v>
      </c>
      <c r="G139" s="20">
        <f t="shared" si="18"/>
        <v>740547.91</v>
      </c>
      <c r="H139" s="26">
        <f>H140</f>
        <v>0</v>
      </c>
      <c r="I139" s="26">
        <f>I140</f>
        <v>740547.91</v>
      </c>
      <c r="J139" s="20">
        <f t="shared" ref="J139:L145" si="32">G139/D139*100</f>
        <v>57.035421287738764</v>
      </c>
      <c r="K139" s="20" t="e">
        <f t="shared" si="32"/>
        <v>#DIV/0!</v>
      </c>
      <c r="L139" s="20">
        <f t="shared" si="32"/>
        <v>57.035421287738764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407</v>
      </c>
      <c r="D140" s="26">
        <f t="shared" si="20"/>
        <v>1298400</v>
      </c>
      <c r="E140" s="26"/>
      <c r="F140" s="26">
        <v>1298400</v>
      </c>
      <c r="G140" s="20">
        <f t="shared" si="18"/>
        <v>740547.91</v>
      </c>
      <c r="H140" s="26">
        <v>0</v>
      </c>
      <c r="I140" s="26">
        <v>740547.91</v>
      </c>
      <c r="J140" s="20">
        <f t="shared" si="32"/>
        <v>57.035421287738764</v>
      </c>
      <c r="K140" s="20" t="e">
        <f t="shared" si="32"/>
        <v>#DIV/0!</v>
      </c>
      <c r="L140" s="20">
        <f t="shared" si="32"/>
        <v>57.035421287738764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408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410</v>
      </c>
      <c r="D143" s="26">
        <f t="shared" si="20"/>
        <v>59744663</v>
      </c>
      <c r="E143" s="26">
        <f>E144+E145</f>
        <v>59576563</v>
      </c>
      <c r="F143" s="26">
        <f>F144+F145</f>
        <v>168100</v>
      </c>
      <c r="G143" s="20">
        <f t="shared" si="18"/>
        <v>34768729.100000001</v>
      </c>
      <c r="H143" s="26">
        <f>H144+H145</f>
        <v>34768729.100000001</v>
      </c>
      <c r="I143" s="26"/>
      <c r="J143" s="20">
        <f t="shared" si="32"/>
        <v>58.195539742185844</v>
      </c>
      <c r="K143" s="20">
        <f t="shared" si="32"/>
        <v>58.359743075477525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411</v>
      </c>
      <c r="D144" s="26">
        <f t="shared" si="20"/>
        <v>59576563</v>
      </c>
      <c r="E144" s="26">
        <v>59576563</v>
      </c>
      <c r="F144" s="26"/>
      <c r="G144" s="20">
        <f t="shared" si="18"/>
        <v>34768729.100000001</v>
      </c>
      <c r="H144" s="26">
        <v>34768729.100000001</v>
      </c>
      <c r="I144" s="26"/>
      <c r="J144" s="20">
        <f t="shared" si="32"/>
        <v>58.359743075477525</v>
      </c>
      <c r="K144" s="20">
        <f t="shared" si="32"/>
        <v>58.359743075477525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414</v>
      </c>
      <c r="D145" s="26">
        <f t="shared" si="20"/>
        <v>168100</v>
      </c>
      <c r="E145" s="26"/>
      <c r="F145" s="26">
        <v>168100</v>
      </c>
      <c r="G145" s="20">
        <f t="shared" si="18"/>
        <v>79180.66</v>
      </c>
      <c r="H145" s="26"/>
      <c r="I145" s="26">
        <v>79180.66</v>
      </c>
      <c r="J145" s="20">
        <f t="shared" si="32"/>
        <v>47.103307555026774</v>
      </c>
      <c r="K145" s="20" t="e">
        <f t="shared" si="32"/>
        <v>#DIV/0!</v>
      </c>
      <c r="L145" s="20">
        <f t="shared" si="32"/>
        <v>47.103307555026774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412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413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415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416</v>
      </c>
      <c r="D149" s="26">
        <f t="shared" si="20"/>
        <v>211720100</v>
      </c>
      <c r="E149" s="26">
        <f>E150</f>
        <v>211720100</v>
      </c>
      <c r="F149" s="26"/>
      <c r="G149" s="20">
        <f t="shared" si="18"/>
        <v>111056711.43000001</v>
      </c>
      <c r="H149" s="26">
        <f>H150</f>
        <v>111056711.43000001</v>
      </c>
      <c r="I149" s="26"/>
      <c r="J149" s="20">
        <f t="shared" ref="J149:L152" si="34">G149/D149*100</f>
        <v>52.454496020925745</v>
      </c>
      <c r="K149" s="20">
        <f t="shared" si="34"/>
        <v>52.454496020925745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417</v>
      </c>
      <c r="D150" s="26">
        <f t="shared" si="20"/>
        <v>211720100</v>
      </c>
      <c r="E150" s="26">
        <v>211720100</v>
      </c>
      <c r="F150" s="26"/>
      <c r="G150" s="20">
        <f t="shared" si="18"/>
        <v>111056711.43000001</v>
      </c>
      <c r="H150" s="26">
        <v>111056711.43000001</v>
      </c>
      <c r="I150" s="26"/>
      <c r="J150" s="20">
        <f t="shared" si="34"/>
        <v>52.454496020925745</v>
      </c>
      <c r="K150" s="20">
        <f t="shared" si="34"/>
        <v>52.454496020925745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418</v>
      </c>
      <c r="D151" s="26">
        <f>D155+D154</f>
        <v>8261800</v>
      </c>
      <c r="E151" s="26">
        <f>E152+E155+E154</f>
        <v>10032000</v>
      </c>
      <c r="F151" s="26">
        <f>F152+F155</f>
        <v>1000000</v>
      </c>
      <c r="G151" s="20">
        <f>G154+G155</f>
        <v>6884418.6900000004</v>
      </c>
      <c r="H151" s="26">
        <f>H152+H155+H154</f>
        <v>7889347.8800000008</v>
      </c>
      <c r="I151" s="26">
        <f>I155+I154</f>
        <v>590000</v>
      </c>
      <c r="J151" s="20">
        <f t="shared" si="34"/>
        <v>83.328314531942198</v>
      </c>
      <c r="K151" s="20">
        <f t="shared" si="34"/>
        <v>78.641824960127607</v>
      </c>
      <c r="L151" s="20">
        <f t="shared" si="34"/>
        <v>59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419</v>
      </c>
      <c r="D152" s="26"/>
      <c r="E152" s="26">
        <f>E153</f>
        <v>1770200</v>
      </c>
      <c r="F152" s="26">
        <f>F153</f>
        <v>0</v>
      </c>
      <c r="G152" s="20"/>
      <c r="H152" s="26">
        <f>H153</f>
        <v>1004929.19</v>
      </c>
      <c r="I152" s="26">
        <f>I153</f>
        <v>0</v>
      </c>
      <c r="J152" s="20" t="e">
        <f t="shared" si="34"/>
        <v>#DIV/0!</v>
      </c>
      <c r="K152" s="20">
        <f t="shared" si="34"/>
        <v>56.769245847926783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420</v>
      </c>
      <c r="D153" s="26"/>
      <c r="E153" s="26">
        <v>1770200</v>
      </c>
      <c r="F153" s="26"/>
      <c r="G153" s="20"/>
      <c r="H153" s="26">
        <v>1004929.19</v>
      </c>
      <c r="I153" s="26"/>
      <c r="J153" s="26" t="e">
        <f t="shared" ref="J153:J160" si="35">G153/D153*100</f>
        <v>#DIV/0!</v>
      </c>
      <c r="K153" s="26">
        <f t="shared" ref="K153:K160" si="36">H153/E153*100</f>
        <v>56.769245847926783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433</v>
      </c>
      <c r="B154" s="24" t="s">
        <v>19</v>
      </c>
      <c r="C154" s="25" t="s">
        <v>432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421</v>
      </c>
      <c r="B155" s="47" t="s">
        <v>19</v>
      </c>
      <c r="C155" s="48" t="s">
        <v>422</v>
      </c>
      <c r="D155" s="49">
        <f>E155+D159</f>
        <v>8261800</v>
      </c>
      <c r="E155" s="49">
        <f>E156+E157+E158</f>
        <v>8261800</v>
      </c>
      <c r="F155" s="49">
        <f>F159</f>
        <v>1000000</v>
      </c>
      <c r="G155" s="53">
        <f>H155+G159</f>
        <v>6884418.6900000004</v>
      </c>
      <c r="H155" s="49">
        <f>H156+H157+H158</f>
        <v>6884418.6900000004</v>
      </c>
      <c r="I155" s="49">
        <f>I159</f>
        <v>590000</v>
      </c>
      <c r="J155" s="49">
        <f t="shared" si="35"/>
        <v>83.328314531942198</v>
      </c>
      <c r="K155" s="49">
        <f t="shared" si="36"/>
        <v>83.328314531942198</v>
      </c>
      <c r="L155" s="49">
        <f t="shared" si="37"/>
        <v>59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482</v>
      </c>
      <c r="D156" s="26">
        <f>E156</f>
        <v>7261800</v>
      </c>
      <c r="E156" s="26">
        <v>7261800</v>
      </c>
      <c r="F156" s="26"/>
      <c r="G156" s="20">
        <f t="shared" si="18"/>
        <v>5705718.6900000004</v>
      </c>
      <c r="H156" s="26">
        <v>5705718.6900000004</v>
      </c>
      <c r="I156" s="26"/>
      <c r="J156" s="26">
        <f t="shared" si="35"/>
        <v>78.57168594563332</v>
      </c>
      <c r="K156" s="26">
        <f t="shared" si="36"/>
        <v>78.57168594563332</v>
      </c>
      <c r="L156" s="26" t="e">
        <f t="shared" si="37"/>
        <v>#DIV/0!</v>
      </c>
      <c r="M156" s="7"/>
    </row>
    <row r="157" spans="1:13" ht="31.2" x14ac:dyDescent="0.3">
      <c r="A157" s="114" t="s">
        <v>427</v>
      </c>
      <c r="B157" s="24" t="s">
        <v>19</v>
      </c>
      <c r="C157" s="25" t="s">
        <v>479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490</v>
      </c>
      <c r="B158" s="24" t="s">
        <v>19</v>
      </c>
      <c r="C158" s="25" t="s">
        <v>489</v>
      </c>
      <c r="D158" s="26">
        <f>E158</f>
        <v>1000000</v>
      </c>
      <c r="E158" s="26">
        <v>1000000</v>
      </c>
      <c r="F158" s="26"/>
      <c r="G158" s="20">
        <f>H158</f>
        <v>1178700</v>
      </c>
      <c r="H158" s="26">
        <v>1178700</v>
      </c>
      <c r="I158" s="26"/>
      <c r="J158" s="26"/>
      <c r="K158" s="26">
        <f t="shared" si="36"/>
        <v>117.87</v>
      </c>
      <c r="L158" s="26"/>
      <c r="M158" s="7"/>
    </row>
    <row r="159" spans="1:13" ht="31.2" x14ac:dyDescent="0.3">
      <c r="A159" s="114" t="s">
        <v>428</v>
      </c>
      <c r="B159" s="24" t="s">
        <v>19</v>
      </c>
      <c r="C159" s="25" t="s">
        <v>426</v>
      </c>
      <c r="D159" s="26"/>
      <c r="E159" s="26"/>
      <c r="F159" s="26">
        <v>1000000</v>
      </c>
      <c r="G159" s="20"/>
      <c r="H159" s="26"/>
      <c r="I159" s="26">
        <v>590000</v>
      </c>
      <c r="J159" s="26" t="e">
        <f t="shared" si="35"/>
        <v>#DIV/0!</v>
      </c>
      <c r="K159" s="26" t="e">
        <f t="shared" si="36"/>
        <v>#DIV/0!</v>
      </c>
      <c r="L159" s="26">
        <f t="shared" si="37"/>
        <v>59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498</v>
      </c>
      <c r="D160" s="26">
        <f t="shared" si="20"/>
        <v>0</v>
      </c>
      <c r="E160" s="26"/>
      <c r="F160" s="26"/>
      <c r="G160" s="20">
        <f t="shared" si="18"/>
        <v>500000</v>
      </c>
      <c r="H160" s="26">
        <v>500000</v>
      </c>
      <c r="I160" s="26"/>
      <c r="J160" s="20" t="e">
        <f t="shared" si="35"/>
        <v>#DIV/0!</v>
      </c>
      <c r="K160" s="26" t="e">
        <f t="shared" si="36"/>
        <v>#DIV/0!</v>
      </c>
      <c r="L160" s="26" t="e">
        <f t="shared" si="37"/>
        <v>#DIV/0!</v>
      </c>
      <c r="M160" s="7"/>
    </row>
    <row r="161" spans="1:13" ht="15.6" x14ac:dyDescent="0.3">
      <c r="A161" s="114" t="s">
        <v>452</v>
      </c>
      <c r="B161" s="24" t="s">
        <v>19</v>
      </c>
      <c r="C161" s="25" t="s">
        <v>494</v>
      </c>
      <c r="D161" s="26">
        <f t="shared" ref="D161" si="38">E161+F161</f>
        <v>0</v>
      </c>
      <c r="E161" s="26"/>
      <c r="F161" s="26"/>
      <c r="G161" s="20">
        <f>H161</f>
        <v>-10304.4</v>
      </c>
      <c r="H161" s="26">
        <v>-10304.4</v>
      </c>
      <c r="I161" s="26"/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423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424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H51" sqref="H51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816380683.99000013</v>
      </c>
      <c r="E7" s="49">
        <f t="shared" si="0"/>
        <v>739337738.19000018</v>
      </c>
      <c r="F7" s="49">
        <f t="shared" si="0"/>
        <v>147602108.80000001</v>
      </c>
      <c r="G7" s="49">
        <f t="shared" si="0"/>
        <v>443339379.38</v>
      </c>
      <c r="H7" s="49">
        <f>H9+H18+H20+H25+H31+H38+H44+H47+H49+H54+H57+H59+H36</f>
        <v>427723023.63</v>
      </c>
      <c r="I7" s="49">
        <f t="shared" si="0"/>
        <v>57282134.940000005</v>
      </c>
      <c r="J7" s="49">
        <f>G7/D7*100</f>
        <v>54.305471463779817</v>
      </c>
      <c r="K7" s="49">
        <f>H7/E7*100</f>
        <v>57.852183317075692</v>
      </c>
      <c r="L7" s="49">
        <f>I7/F7*100</f>
        <v>38.80848004523903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208222762.08999997</v>
      </c>
      <c r="E9" s="49">
        <f t="shared" si="1"/>
        <v>157147508.09</v>
      </c>
      <c r="F9" s="49">
        <f t="shared" si="1"/>
        <v>51075254</v>
      </c>
      <c r="G9" s="49">
        <f t="shared" si="1"/>
        <v>120325671.63</v>
      </c>
      <c r="H9" s="49">
        <f t="shared" si="1"/>
        <v>90012993.989999995</v>
      </c>
      <c r="I9" s="49">
        <f t="shared" si="1"/>
        <v>30312677.640000001</v>
      </c>
      <c r="J9" s="49">
        <f t="shared" ref="J9:L13" si="2">G9/D9*100</f>
        <v>57.786992364452317</v>
      </c>
      <c r="K9" s="49">
        <f t="shared" si="2"/>
        <v>57.279300883631336</v>
      </c>
      <c r="L9" s="49">
        <f t="shared" si="2"/>
        <v>59.349049228418913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10614738</v>
      </c>
      <c r="E10" s="59">
        <v>3871000</v>
      </c>
      <c r="F10" s="59">
        <v>6743738</v>
      </c>
      <c r="G10" s="59">
        <f>H10+I10</f>
        <v>5814092.5300000003</v>
      </c>
      <c r="H10" s="59">
        <v>2282093.1</v>
      </c>
      <c r="I10" s="59">
        <v>3531999.43</v>
      </c>
      <c r="J10" s="26">
        <f t="shared" si="2"/>
        <v>54.773773314046949</v>
      </c>
      <c r="K10" s="26">
        <f t="shared" si="2"/>
        <v>58.953580470162748</v>
      </c>
      <c r="L10" s="26">
        <f t="shared" si="2"/>
        <v>52.374505504217396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81631.51999999999</v>
      </c>
      <c r="E11" s="59">
        <v>53631.519999999997</v>
      </c>
      <c r="F11" s="59">
        <v>28000</v>
      </c>
      <c r="G11" s="59">
        <f t="shared" ref="G11:G17" si="4">H11+I11</f>
        <v>57022.52</v>
      </c>
      <c r="H11" s="59">
        <v>51072.52</v>
      </c>
      <c r="I11" s="59">
        <v>5950</v>
      </c>
      <c r="J11" s="26">
        <f t="shared" si="2"/>
        <v>69.85355656736516</v>
      </c>
      <c r="K11" s="26">
        <f t="shared" si="2"/>
        <v>95.228552164846349</v>
      </c>
      <c r="L11" s="26">
        <f t="shared" si="2"/>
        <v>21.25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82410722.00999999</v>
      </c>
      <c r="E12" s="59">
        <v>38165306.009999998</v>
      </c>
      <c r="F12" s="59">
        <v>44245416</v>
      </c>
      <c r="G12" s="59">
        <f>H12+I12</f>
        <v>49347148.269999996</v>
      </c>
      <c r="H12" s="59">
        <v>22572420.059999999</v>
      </c>
      <c r="I12" s="59">
        <v>26774728.210000001</v>
      </c>
      <c r="J12" s="26">
        <f t="shared" si="2"/>
        <v>59.879524249298591</v>
      </c>
      <c r="K12" s="26">
        <f t="shared" si="2"/>
        <v>59.143820448041517</v>
      </c>
      <c r="L12" s="26">
        <f t="shared" si="2"/>
        <v>60.514129215103331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15173181.369999999</v>
      </c>
      <c r="H14" s="59">
        <v>15173181.369999999</v>
      </c>
      <c r="I14" s="59">
        <v>0</v>
      </c>
      <c r="J14" s="26">
        <f>G14/D14*100</f>
        <v>59.095752660800805</v>
      </c>
      <c r="K14" s="26">
        <f>H14/E14*100</f>
        <v>59.095752660800805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89333283.590000004</v>
      </c>
      <c r="E17" s="59">
        <v>89331183.590000004</v>
      </c>
      <c r="F17" s="59">
        <v>2100</v>
      </c>
      <c r="G17" s="59">
        <f t="shared" si="4"/>
        <v>49933426.939999998</v>
      </c>
      <c r="H17" s="59">
        <v>49933426.939999998</v>
      </c>
      <c r="I17" s="59"/>
      <c r="J17" s="26">
        <f t="shared" ref="J17:J61" si="5">G17/D17*100</f>
        <v>55.895658295929429</v>
      </c>
      <c r="K17" s="26">
        <f t="shared" ref="K17:K61" si="6">H17/E17*100</f>
        <v>55.896972292651562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1298401.46</v>
      </c>
      <c r="E18" s="49">
        <f t="shared" si="8"/>
        <v>0</v>
      </c>
      <c r="F18" s="49">
        <f t="shared" si="8"/>
        <v>1298401.46</v>
      </c>
      <c r="G18" s="49">
        <f t="shared" si="8"/>
        <v>740547.91</v>
      </c>
      <c r="H18" s="49">
        <f t="shared" si="8"/>
        <v>0</v>
      </c>
      <c r="I18" s="49">
        <f t="shared" si="8"/>
        <v>740547.91</v>
      </c>
      <c r="J18" s="49">
        <f t="shared" si="5"/>
        <v>57.035357153711153</v>
      </c>
      <c r="K18" s="49" t="e">
        <f t="shared" si="6"/>
        <v>#DIV/0!</v>
      </c>
      <c r="L18" s="49">
        <f t="shared" si="7"/>
        <v>57.035357153711153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1298401.46</v>
      </c>
      <c r="E19" s="59"/>
      <c r="F19" s="59">
        <v>1298401.46</v>
      </c>
      <c r="G19" s="59">
        <f>I19</f>
        <v>740547.91</v>
      </c>
      <c r="H19" s="59"/>
      <c r="I19" s="59">
        <v>740547.91</v>
      </c>
      <c r="J19" s="26">
        <f t="shared" si="5"/>
        <v>57.035357153711153</v>
      </c>
      <c r="K19" s="26" t="e">
        <f t="shared" si="6"/>
        <v>#DIV/0!</v>
      </c>
      <c r="L19" s="26">
        <f t="shared" si="7"/>
        <v>57.035357153711153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15158750</v>
      </c>
      <c r="E20" s="49">
        <f t="shared" si="9"/>
        <v>12898650</v>
      </c>
      <c r="F20" s="49">
        <f t="shared" si="9"/>
        <v>2260100</v>
      </c>
      <c r="G20" s="49">
        <f t="shared" si="9"/>
        <v>7316760.9299999997</v>
      </c>
      <c r="H20" s="49">
        <f>H21+H22+H23+H24</f>
        <v>6515249.3499999996</v>
      </c>
      <c r="I20" s="49">
        <f>I22+I23</f>
        <v>801511.58</v>
      </c>
      <c r="J20" s="49">
        <f t="shared" si="5"/>
        <v>48.267574371237728</v>
      </c>
      <c r="K20" s="49">
        <f t="shared" si="6"/>
        <v>50.511094959550029</v>
      </c>
      <c r="L20" s="49">
        <f t="shared" si="7"/>
        <v>35.463544975886016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13450000</v>
      </c>
      <c r="E22" s="59">
        <v>12840000</v>
      </c>
      <c r="F22" s="59">
        <v>610000</v>
      </c>
      <c r="G22" s="59">
        <f>H22+I22</f>
        <v>6711885.9499999993</v>
      </c>
      <c r="H22" s="59">
        <v>6506599.3499999996</v>
      </c>
      <c r="I22" s="59">
        <v>205286.6</v>
      </c>
      <c r="J22" s="26">
        <f t="shared" si="5"/>
        <v>49.902497769516721</v>
      </c>
      <c r="K22" s="26">
        <f t="shared" si="6"/>
        <v>50.674449766355131</v>
      </c>
      <c r="L22" s="26">
        <f t="shared" si="7"/>
        <v>33.653540983606554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1649100</v>
      </c>
      <c r="E23" s="59"/>
      <c r="F23" s="59">
        <v>1649100</v>
      </c>
      <c r="G23" s="59">
        <f>H23+I23</f>
        <v>596224.98</v>
      </c>
      <c r="H23" s="59">
        <v>0</v>
      </c>
      <c r="I23" s="59">
        <v>596224.98</v>
      </c>
      <c r="J23" s="26">
        <f t="shared" si="5"/>
        <v>36.154567946152447</v>
      </c>
      <c r="K23" s="26" t="e">
        <f t="shared" si="6"/>
        <v>#DIV/0!</v>
      </c>
      <c r="L23" s="26">
        <f t="shared" si="7"/>
        <v>36.154567946152447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59650</v>
      </c>
      <c r="E24" s="59">
        <v>58650</v>
      </c>
      <c r="F24" s="59">
        <v>1000</v>
      </c>
      <c r="G24" s="59">
        <f>H24+I24</f>
        <v>8650</v>
      </c>
      <c r="H24" s="59">
        <v>8650</v>
      </c>
      <c r="I24" s="59"/>
      <c r="J24" s="26">
        <f t="shared" si="5"/>
        <v>14.501257334450965</v>
      </c>
      <c r="K24" s="26">
        <f t="shared" si="6"/>
        <v>14.74850809889173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11571922.51</v>
      </c>
      <c r="E25" s="49">
        <f t="shared" ref="E25:I25" si="10">E26+E27+E28+E29+E30</f>
        <v>698447.49</v>
      </c>
      <c r="F25" s="49">
        <f t="shared" si="10"/>
        <v>10873475.02</v>
      </c>
      <c r="G25" s="49">
        <f t="shared" si="10"/>
        <v>3154895.52</v>
      </c>
      <c r="H25" s="49">
        <f t="shared" si="10"/>
        <v>70000</v>
      </c>
      <c r="I25" s="49">
        <f t="shared" si="10"/>
        <v>3084895.52</v>
      </c>
      <c r="J25" s="49">
        <f t="shared" si="5"/>
        <v>27.263365419822538</v>
      </c>
      <c r="K25" s="49">
        <f t="shared" si="6"/>
        <v>10.022228013161017</v>
      </c>
      <c r="L25" s="49">
        <f t="shared" si="7"/>
        <v>28.370833742900349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79180.66</v>
      </c>
      <c r="H26" s="59"/>
      <c r="I26" s="59">
        <v>79180.66</v>
      </c>
      <c r="J26" s="26">
        <f t="shared" si="5"/>
        <v>47.699192771084341</v>
      </c>
      <c r="K26" s="26" t="e">
        <f t="shared" si="6"/>
        <v>#DIV/0!</v>
      </c>
      <c r="L26" s="26">
        <f t="shared" si="7"/>
        <v>47.699192771084341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6189922.5099999998</v>
      </c>
      <c r="E29" s="59">
        <v>48447.49</v>
      </c>
      <c r="F29" s="59">
        <v>6141475.0199999996</v>
      </c>
      <c r="G29" s="59">
        <f>H29+I29</f>
        <v>2695282.46</v>
      </c>
      <c r="H29" s="59">
        <v>0</v>
      </c>
      <c r="I29" s="59">
        <v>2695282.46</v>
      </c>
      <c r="J29" s="26">
        <f t="shared" si="5"/>
        <v>43.543072722569512</v>
      </c>
      <c r="K29" s="26">
        <f t="shared" si="6"/>
        <v>0</v>
      </c>
      <c r="L29" s="26">
        <f t="shared" si="7"/>
        <v>43.88656554366316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5216000</v>
      </c>
      <c r="E30" s="59">
        <v>650000</v>
      </c>
      <c r="F30" s="59">
        <v>4566000</v>
      </c>
      <c r="G30" s="59">
        <f>H30+I30</f>
        <v>380432.4</v>
      </c>
      <c r="H30" s="59">
        <v>70000</v>
      </c>
      <c r="I30" s="59">
        <v>310432.40000000002</v>
      </c>
      <c r="J30" s="26">
        <f t="shared" si="5"/>
        <v>7.2935659509202457</v>
      </c>
      <c r="K30" s="26">
        <f t="shared" si="6"/>
        <v>10.76923076923077</v>
      </c>
      <c r="L30" s="26">
        <f t="shared" si="7"/>
        <v>6.798782303985984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76752301.839999989</v>
      </c>
      <c r="E31" s="49">
        <f>E32+E33+E34+E35</f>
        <v>200603.51999999999</v>
      </c>
      <c r="F31" s="49">
        <f t="shared" ref="F31:I31" si="13">F32+F33+F34</f>
        <v>76551698.319999993</v>
      </c>
      <c r="G31" s="49">
        <f>G32+G33+G34+G35</f>
        <v>19675200.150000002</v>
      </c>
      <c r="H31" s="49">
        <f>H32+H33+H34+H35</f>
        <v>151761.82</v>
      </c>
      <c r="I31" s="49">
        <f t="shared" si="13"/>
        <v>19523438.330000002</v>
      </c>
      <c r="J31" s="49">
        <f t="shared" si="5"/>
        <v>25.634671115161446</v>
      </c>
      <c r="K31" s="49">
        <f t="shared" si="6"/>
        <v>75.65262065192077</v>
      </c>
      <c r="L31" s="49">
        <f t="shared" si="7"/>
        <v>25.503599212637301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17602600</v>
      </c>
      <c r="E32" s="59"/>
      <c r="F32" s="59">
        <v>17602600</v>
      </c>
      <c r="G32" s="59">
        <f>H32+I32</f>
        <v>8221396.1500000004</v>
      </c>
      <c r="H32" s="59">
        <v>0</v>
      </c>
      <c r="I32" s="59">
        <v>8221396.1500000004</v>
      </c>
      <c r="J32" s="26">
        <f t="shared" si="5"/>
        <v>46.705578437276316</v>
      </c>
      <c r="K32" s="26" t="e">
        <f t="shared" si="6"/>
        <v>#DIV/0!</v>
      </c>
      <c r="L32" s="26">
        <f t="shared" si="7"/>
        <v>46.705578437276316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7186503.5999999996</v>
      </c>
      <c r="E33" s="59"/>
      <c r="F33" s="59">
        <v>7186503.5999999996</v>
      </c>
      <c r="G33" s="59">
        <f>H33+I33</f>
        <v>3985984.98</v>
      </c>
      <c r="H33" s="59"/>
      <c r="I33" s="59">
        <v>3985984.98</v>
      </c>
      <c r="J33" s="26">
        <f t="shared" si="5"/>
        <v>55.464871401442004</v>
      </c>
      <c r="K33" s="26" t="e">
        <f t="shared" si="6"/>
        <v>#DIV/0!</v>
      </c>
      <c r="L33" s="26">
        <f t="shared" si="7"/>
        <v>55.464871401442004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51762594.719999999</v>
      </c>
      <c r="E34" s="59">
        <v>0</v>
      </c>
      <c r="F34" s="59">
        <v>51762594.719999999</v>
      </c>
      <c r="G34" s="59">
        <f>H34+I34</f>
        <v>7316057.2000000002</v>
      </c>
      <c r="H34" s="59">
        <v>0</v>
      </c>
      <c r="I34" s="59">
        <v>7316057.2000000002</v>
      </c>
      <c r="J34" s="26">
        <f t="shared" si="5"/>
        <v>14.133868751315179</v>
      </c>
      <c r="K34" s="26" t="e">
        <f t="shared" si="6"/>
        <v>#DIV/0!</v>
      </c>
      <c r="L34" s="26">
        <f t="shared" si="7"/>
        <v>14.133868751315179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200603.51999999999</v>
      </c>
      <c r="E35" s="59">
        <v>200603.51999999999</v>
      </c>
      <c r="F35" s="59">
        <v>0</v>
      </c>
      <c r="G35" s="59">
        <f t="shared" ref="G35" si="15">H35+I35</f>
        <v>151761.82</v>
      </c>
      <c r="H35" s="59">
        <v>151761.82</v>
      </c>
      <c r="I35" s="59">
        <v>0</v>
      </c>
      <c r="J35" s="26">
        <f t="shared" si="5"/>
        <v>75.65262065192077</v>
      </c>
      <c r="K35" s="26">
        <f t="shared" si="6"/>
        <v>75.65262065192077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7467.4</v>
      </c>
      <c r="H36" s="49">
        <f t="shared" si="16"/>
        <v>7467.4</v>
      </c>
      <c r="I36" s="49">
        <f t="shared" si="16"/>
        <v>0</v>
      </c>
      <c r="J36" s="49">
        <f t="shared" si="5"/>
        <v>0.12309036363036954</v>
      </c>
      <c r="K36" s="49">
        <f t="shared" si="6"/>
        <v>0.12309036363036954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7467.4</v>
      </c>
      <c r="H37" s="59">
        <v>7467.4</v>
      </c>
      <c r="I37" s="59"/>
      <c r="J37" s="26">
        <f t="shared" si="5"/>
        <v>0.12309036363036954</v>
      </c>
      <c r="K37" s="26">
        <f t="shared" si="6"/>
        <v>0.12309036363036954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431368313.02000004</v>
      </c>
      <c r="E38" s="49">
        <f>E39+E40+E42+E43+E41</f>
        <v>431368313.02000004</v>
      </c>
      <c r="F38" s="49">
        <v>0</v>
      </c>
      <c r="G38" s="49">
        <f>G39+G40+G42+G43+G41</f>
        <v>254894621.09000003</v>
      </c>
      <c r="H38" s="49">
        <f>H39+H40+H42+H43+H41</f>
        <v>254894621.09000003</v>
      </c>
      <c r="I38" s="49">
        <v>0</v>
      </c>
      <c r="J38" s="49">
        <f t="shared" si="5"/>
        <v>59.089787867237717</v>
      </c>
      <c r="K38" s="49">
        <f t="shared" si="6"/>
        <v>59.089787867237717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94802773.219999999</v>
      </c>
      <c r="E39" s="59">
        <v>94802773.219999999</v>
      </c>
      <c r="F39" s="59">
        <v>0</v>
      </c>
      <c r="G39" s="59">
        <f>H39+I39</f>
        <v>45698290.140000001</v>
      </c>
      <c r="H39" s="59">
        <v>45698290.140000001</v>
      </c>
      <c r="I39" s="59">
        <v>0</v>
      </c>
      <c r="J39" s="26">
        <f t="shared" si="5"/>
        <v>48.203537288885229</v>
      </c>
      <c r="K39" s="26">
        <f t="shared" si="6"/>
        <v>48.203537288885229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244764413.02000001</v>
      </c>
      <c r="E40" s="59">
        <v>244764413.02000001</v>
      </c>
      <c r="F40" s="59">
        <v>0</v>
      </c>
      <c r="G40" s="59">
        <f t="shared" ref="G40:G43" si="18">H40+I40</f>
        <v>154751856.72</v>
      </c>
      <c r="H40" s="59">
        <v>154751856.72</v>
      </c>
      <c r="I40" s="59">
        <v>0</v>
      </c>
      <c r="J40" s="26">
        <f t="shared" si="5"/>
        <v>63.224818841354612</v>
      </c>
      <c r="K40" s="26">
        <f t="shared" si="6"/>
        <v>63.224818841354612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58815142.100000001</v>
      </c>
      <c r="E41" s="59">
        <v>58815142.100000001</v>
      </c>
      <c r="F41" s="59">
        <v>0</v>
      </c>
      <c r="G41" s="59">
        <f t="shared" si="18"/>
        <v>37397737.310000002</v>
      </c>
      <c r="H41" s="59">
        <v>37397737.310000002</v>
      </c>
      <c r="I41" s="59">
        <v>0</v>
      </c>
      <c r="J41" s="26">
        <f t="shared" ref="J41" si="19">G41/D41*100</f>
        <v>63.585219681038573</v>
      </c>
      <c r="K41" s="26">
        <f t="shared" ref="K41" si="20">H41/E41*100</f>
        <v>63.585219681038573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818825</v>
      </c>
      <c r="E42" s="59">
        <v>818825</v>
      </c>
      <c r="F42" s="59">
        <v>0</v>
      </c>
      <c r="G42" s="59">
        <f t="shared" si="18"/>
        <v>515208.78</v>
      </c>
      <c r="H42" s="59">
        <v>515208.78</v>
      </c>
      <c r="I42" s="26">
        <v>0</v>
      </c>
      <c r="J42" s="26">
        <f t="shared" si="5"/>
        <v>62.920499496229354</v>
      </c>
      <c r="K42" s="26">
        <f t="shared" si="6"/>
        <v>62.920499496229354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32167159.68</v>
      </c>
      <c r="E43" s="59">
        <v>32167159.68</v>
      </c>
      <c r="F43" s="59">
        <v>0</v>
      </c>
      <c r="G43" s="59">
        <f t="shared" si="18"/>
        <v>16531528.140000001</v>
      </c>
      <c r="H43" s="59">
        <v>16531528.140000001</v>
      </c>
      <c r="I43" s="26">
        <v>0</v>
      </c>
      <c r="J43" s="26">
        <f t="shared" si="5"/>
        <v>51.392564044995595</v>
      </c>
      <c r="K43" s="26">
        <f t="shared" si="6"/>
        <v>51.392564044995595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57853414.600000001</v>
      </c>
      <c r="E44" s="49">
        <f t="shared" ref="E44:I44" si="21">E45+E46</f>
        <v>56873414.600000001</v>
      </c>
      <c r="F44" s="49">
        <f t="shared" si="21"/>
        <v>1980000</v>
      </c>
      <c r="G44" s="49">
        <f>H44+I44-590000</f>
        <v>31585547.32</v>
      </c>
      <c r="H44" s="49">
        <f t="shared" si="21"/>
        <v>31325118.07</v>
      </c>
      <c r="I44" s="49">
        <f t="shared" si="21"/>
        <v>850429.25</v>
      </c>
      <c r="J44" s="49">
        <f t="shared" si="5"/>
        <v>54.595822110731561</v>
      </c>
      <c r="K44" s="49">
        <f t="shared" si="6"/>
        <v>55.078665999421105</v>
      </c>
      <c r="L44" s="49">
        <f t="shared" si="7"/>
        <v>42.950972222222219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52613414.600000001</v>
      </c>
      <c r="E45" s="59">
        <v>50633414.600000001</v>
      </c>
      <c r="F45" s="59">
        <v>1980000</v>
      </c>
      <c r="G45" s="59">
        <f>H45+I45</f>
        <v>28785964.879999999</v>
      </c>
      <c r="H45" s="59">
        <v>27935535.629999999</v>
      </c>
      <c r="I45" s="59">
        <v>850429.25</v>
      </c>
      <c r="J45" s="26">
        <f t="shared" si="5"/>
        <v>54.712215694132112</v>
      </c>
      <c r="K45" s="26">
        <f t="shared" si="6"/>
        <v>55.172134549266595</v>
      </c>
      <c r="L45" s="26">
        <f t="shared" si="7"/>
        <v>42.950972222222219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3389582.44</v>
      </c>
      <c r="H46" s="59">
        <v>3389582.44</v>
      </c>
      <c r="I46" s="59"/>
      <c r="J46" s="26">
        <f t="shared" si="5"/>
        <v>54.320231410256412</v>
      </c>
      <c r="K46" s="26">
        <f t="shared" si="6"/>
        <v>54.320231410256412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6394908.4700000007</v>
      </c>
      <c r="E49" s="49">
        <f t="shared" si="23"/>
        <v>5583928.4700000007</v>
      </c>
      <c r="F49" s="49">
        <f t="shared" si="23"/>
        <v>810980</v>
      </c>
      <c r="G49" s="49">
        <f t="shared" si="23"/>
        <v>4913611.8100000005</v>
      </c>
      <c r="H49" s="49">
        <f t="shared" si="23"/>
        <v>4426099.8100000005</v>
      </c>
      <c r="I49" s="49">
        <f t="shared" si="23"/>
        <v>487512</v>
      </c>
      <c r="J49" s="49">
        <f t="shared" si="5"/>
        <v>76.836311779142633</v>
      </c>
      <c r="K49" s="49">
        <f t="shared" si="6"/>
        <v>79.264980448433292</v>
      </c>
      <c r="L49" s="49">
        <f t="shared" si="7"/>
        <v>60.113936225307654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3557028.47</v>
      </c>
      <c r="E50" s="59">
        <v>2780828.47</v>
      </c>
      <c r="F50" s="59">
        <v>776200</v>
      </c>
      <c r="G50" s="59">
        <f>H50+I50</f>
        <v>3233560.47</v>
      </c>
      <c r="H50" s="59">
        <v>2780828.47</v>
      </c>
      <c r="I50" s="59">
        <v>452732</v>
      </c>
      <c r="J50" s="26">
        <f t="shared" si="5"/>
        <v>90.906229659724929</v>
      </c>
      <c r="K50" s="26">
        <f t="shared" si="6"/>
        <v>100</v>
      </c>
      <c r="L50" s="26">
        <f t="shared" si="7"/>
        <v>58.326719917547024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571116.56999999995</v>
      </c>
      <c r="H52" s="59">
        <v>571116.56999999995</v>
      </c>
      <c r="I52" s="59"/>
      <c r="J52" s="26">
        <f t="shared" si="5"/>
        <v>45.460206160948815</v>
      </c>
      <c r="K52" s="26">
        <f t="shared" si="6"/>
        <v>45.460206160948815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1108934.77</v>
      </c>
      <c r="H53" s="59">
        <v>1074154.77</v>
      </c>
      <c r="I53" s="59">
        <v>34780</v>
      </c>
      <c r="J53" s="26">
        <f t="shared" si="5"/>
        <v>70.115629307401463</v>
      </c>
      <c r="K53" s="26">
        <f t="shared" si="6"/>
        <v>69.44367532971296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1683310</v>
      </c>
      <c r="E54" s="49">
        <f t="shared" si="26"/>
        <v>701310</v>
      </c>
      <c r="F54" s="49">
        <f t="shared" si="26"/>
        <v>982000</v>
      </c>
      <c r="G54" s="49">
        <f t="shared" si="26"/>
        <v>725055.62</v>
      </c>
      <c r="H54" s="49">
        <f>H55+H56</f>
        <v>248862.1</v>
      </c>
      <c r="I54" s="49">
        <f t="shared" si="26"/>
        <v>476193.52</v>
      </c>
      <c r="J54" s="49">
        <f t="shared" si="5"/>
        <v>43.073208143479214</v>
      </c>
      <c r="K54" s="49">
        <f t="shared" si="6"/>
        <v>35.4853203290984</v>
      </c>
      <c r="L54" s="49">
        <f t="shared" si="7"/>
        <v>48.492211812627296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928310</v>
      </c>
      <c r="E55" s="59">
        <v>701310</v>
      </c>
      <c r="F55" s="59">
        <v>227000</v>
      </c>
      <c r="G55" s="59">
        <f>H55+I55</f>
        <v>321939.09999999998</v>
      </c>
      <c r="H55" s="59">
        <v>248862.1</v>
      </c>
      <c r="I55" s="59">
        <v>73077</v>
      </c>
      <c r="J55" s="26">
        <f t="shared" si="5"/>
        <v>34.680128405381822</v>
      </c>
      <c r="K55" s="26">
        <f t="shared" si="6"/>
        <v>35.4853203290984</v>
      </c>
      <c r="L55" s="26">
        <f t="shared" si="7"/>
        <v>32.192511013215857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403116.52</v>
      </c>
      <c r="H56" s="59">
        <v>0</v>
      </c>
      <c r="I56" s="59">
        <v>403116.52</v>
      </c>
      <c r="J56" s="26">
        <f t="shared" si="5"/>
        <v>53.392916556291389</v>
      </c>
      <c r="K56" s="26" t="e">
        <f t="shared" si="6"/>
        <v>#DIV/0!</v>
      </c>
      <c r="L56" s="26">
        <f t="shared" si="7"/>
        <v>53.392916556291389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67788963</v>
      </c>
      <c r="F59" s="49">
        <f>F61+F60</f>
        <v>1770200</v>
      </c>
      <c r="G59" s="49">
        <f t="shared" si="28"/>
        <v>0</v>
      </c>
      <c r="H59" s="49">
        <f>H61+H60</f>
        <v>40070850</v>
      </c>
      <c r="I59" s="49">
        <f>I61+I60</f>
        <v>1004929.19</v>
      </c>
      <c r="J59" s="49" t="e">
        <f t="shared" si="5"/>
        <v>#DIV/0!</v>
      </c>
      <c r="K59" s="49">
        <f t="shared" si="6"/>
        <v>59.11117123889327</v>
      </c>
      <c r="L59" s="49">
        <f t="shared" si="7"/>
        <v>56.769245847926783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67788963</v>
      </c>
      <c r="F60" s="49"/>
      <c r="G60" s="49"/>
      <c r="H60" s="26">
        <v>40070850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1004929.19</v>
      </c>
      <c r="J61" s="26" t="e">
        <f t="shared" si="5"/>
        <v>#DIV/0!</v>
      </c>
      <c r="K61" s="26" t="e">
        <f t="shared" si="6"/>
        <v>#DIV/0!</v>
      </c>
      <c r="L61" s="26">
        <f t="shared" si="7"/>
        <v>56.769245847926783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-22234180.750000119</v>
      </c>
      <c r="E63" s="42">
        <f>Доходы!E9-Расходы!E7</f>
        <v>-12891769.950000167</v>
      </c>
      <c r="F63" s="42">
        <f>Доходы!F9-Расходы!F7</f>
        <v>-9342410.8000000119</v>
      </c>
      <c r="G63" s="42">
        <f>Доходы!G9-Расходы!G7</f>
        <v>-10845837.129999936</v>
      </c>
      <c r="H63" s="42">
        <f>Доходы!H9-Расходы!H7</f>
        <v>-6957175.780000031</v>
      </c>
      <c r="I63" s="42">
        <f>Доходы!I9-Расходы!I7</f>
        <v>-3888661.3500000089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44" sqref="C44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22234180.750000179</v>
      </c>
      <c r="E7" s="85">
        <f>E9+E20</f>
        <v>12891769.950000167</v>
      </c>
      <c r="F7" s="86">
        <f>F20</f>
        <v>9342410.8000000119</v>
      </c>
      <c r="G7" s="85">
        <f>G9+G20</f>
        <v>10845837.13000004</v>
      </c>
      <c r="H7" s="85">
        <f>H9+H20</f>
        <v>6957175.780000031</v>
      </c>
      <c r="I7" s="87">
        <f>I9+I20</f>
        <v>3888661.3500000089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19419380.750000179</v>
      </c>
      <c r="E20" s="94">
        <f>E21</f>
        <v>10076969.950000167</v>
      </c>
      <c r="F20" s="94">
        <f>F21</f>
        <v>9342410.8000000119</v>
      </c>
      <c r="G20" s="105">
        <f>H20+I20</f>
        <v>10845837.13000004</v>
      </c>
      <c r="H20" s="94">
        <f>H21</f>
        <v>6957175.780000031</v>
      </c>
      <c r="I20" s="103">
        <f>I21</f>
        <v>3888661.3500000089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19419380.750000179</v>
      </c>
      <c r="E21" s="94">
        <f>E22+E27</f>
        <v>10076969.950000167</v>
      </c>
      <c r="F21" s="94">
        <f>F22+F27</f>
        <v>9342410.8000000119</v>
      </c>
      <c r="G21" s="94">
        <f t="shared" ref="G21:G31" si="0">H21+I21</f>
        <v>10845837.13000004</v>
      </c>
      <c r="H21" s="94">
        <f>H22+H27</f>
        <v>6957175.780000031</v>
      </c>
      <c r="I21" s="103">
        <f>I22+I27</f>
        <v>3888661.3500000089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-867520466.24000001</v>
      </c>
      <c r="E22" s="94">
        <f>E23</f>
        <v>-729260768.24000001</v>
      </c>
      <c r="F22" s="94">
        <f>F23</f>
        <v>-138259698</v>
      </c>
      <c r="G22" s="101">
        <f t="shared" si="0"/>
        <v>-474159321.43999994</v>
      </c>
      <c r="H22" s="101">
        <f>H23</f>
        <v>-420765847.84999996</v>
      </c>
      <c r="I22" s="103">
        <f>I23</f>
        <v>-53393473.589999996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-867520466.24000001</v>
      </c>
      <c r="E23" s="94">
        <f>E24</f>
        <v>-729260768.24000001</v>
      </c>
      <c r="F23" s="94">
        <f>F24</f>
        <v>-138259698</v>
      </c>
      <c r="G23" s="101">
        <f t="shared" si="0"/>
        <v>-474159321.43999994</v>
      </c>
      <c r="H23" s="101">
        <f>H24</f>
        <v>-420765847.84999996</v>
      </c>
      <c r="I23" s="103">
        <f>I24</f>
        <v>-53393473.589999996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-867520466.24000001</v>
      </c>
      <c r="E24" s="94">
        <f>E25+E26</f>
        <v>-729260768.24000001</v>
      </c>
      <c r="F24" s="94">
        <f>F25+F26</f>
        <v>-138259698</v>
      </c>
      <c r="G24" s="101">
        <f t="shared" si="0"/>
        <v>-474159321.43999994</v>
      </c>
      <c r="H24" s="101">
        <f>H25+H26</f>
        <v>-420765847.84999996</v>
      </c>
      <c r="I24" s="102">
        <f>I25+I26</f>
        <v>-53393473.589999996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-729260768.24000001</v>
      </c>
      <c r="E25" s="94">
        <f>-(Доходы!E9+Источники!E9)</f>
        <v>-729260768.24000001</v>
      </c>
      <c r="F25" s="94"/>
      <c r="G25" s="101">
        <f t="shared" si="0"/>
        <v>-420765847.84999996</v>
      </c>
      <c r="H25" s="94">
        <f>-(Доходы!H9+Источники!H9)</f>
        <v>-420765847.84999996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-138259698</v>
      </c>
      <c r="E26" s="94"/>
      <c r="F26" s="94">
        <f>-(Доходы!F9)</f>
        <v>-138259698</v>
      </c>
      <c r="G26" s="101">
        <f t="shared" si="0"/>
        <v>-53393473.589999996</v>
      </c>
      <c r="H26" s="94"/>
      <c r="I26" s="103">
        <f>-(Доходы!I9)</f>
        <v>-53393473.589999996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886939846.99000025</v>
      </c>
      <c r="E27" s="94">
        <f>E28</f>
        <v>739337738.19000018</v>
      </c>
      <c r="F27" s="94">
        <f>F28</f>
        <v>147602108.80000001</v>
      </c>
      <c r="G27" s="101">
        <f t="shared" si="0"/>
        <v>485005158.56999999</v>
      </c>
      <c r="H27" s="101">
        <f>H28</f>
        <v>427723023.63</v>
      </c>
      <c r="I27" s="103">
        <f>I28</f>
        <v>57282134.940000005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886939846.99000025</v>
      </c>
      <c r="E28" s="94">
        <f>E29</f>
        <v>739337738.19000018</v>
      </c>
      <c r="F28" s="94">
        <f>F29</f>
        <v>147602108.80000001</v>
      </c>
      <c r="G28" s="101">
        <f t="shared" si="0"/>
        <v>485005158.56999999</v>
      </c>
      <c r="H28" s="101">
        <f>H29</f>
        <v>427723023.63</v>
      </c>
      <c r="I28" s="103">
        <f>I29</f>
        <v>57282134.940000005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886939846.99000025</v>
      </c>
      <c r="E29" s="94">
        <f>E30+E31</f>
        <v>739337738.19000018</v>
      </c>
      <c r="F29" s="94">
        <f>F30+F31</f>
        <v>147602108.80000001</v>
      </c>
      <c r="G29" s="101">
        <f t="shared" si="0"/>
        <v>485005158.56999999</v>
      </c>
      <c r="H29" s="101">
        <f>H30+H31</f>
        <v>427723023.63</v>
      </c>
      <c r="I29" s="103">
        <f>I30+I31</f>
        <v>57282134.940000005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739337738.19000018</v>
      </c>
      <c r="E30" s="94">
        <f>Расходы!E7</f>
        <v>739337738.19000018</v>
      </c>
      <c r="F30" s="94"/>
      <c r="G30" s="101">
        <f t="shared" si="0"/>
        <v>427723023.63</v>
      </c>
      <c r="H30" s="101">
        <f>Расходы!H7</f>
        <v>427723023.63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147602108.80000001</v>
      </c>
      <c r="E31" s="108"/>
      <c r="F31" s="108">
        <f>Расходы!F7</f>
        <v>147602108.80000001</v>
      </c>
      <c r="G31" s="109">
        <f t="shared" si="0"/>
        <v>57282134.940000005</v>
      </c>
      <c r="H31" s="109"/>
      <c r="I31" s="110">
        <f>Расходы!I7</f>
        <v>57282134.940000005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496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2024-07-17T01:52:48Z</cp:lastPrinted>
  <dcterms:created xsi:type="dcterms:W3CDTF">2017-02-16T00:52:44Z</dcterms:created>
  <dcterms:modified xsi:type="dcterms:W3CDTF">2024-09-10T07:56:53Z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