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F69" i="2" l="1"/>
  <c r="G53" i="3" l="1"/>
  <c r="F139" i="2" l="1"/>
  <c r="I116" i="2" l="1"/>
  <c r="H82" i="2"/>
  <c r="H43" i="2"/>
  <c r="I55" i="2" l="1"/>
  <c r="G95" i="2" l="1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E101" i="2"/>
  <c r="F43" i="2"/>
  <c r="E34" i="2"/>
  <c r="J131" i="2" l="1"/>
  <c r="F59" i="2"/>
  <c r="F143" i="2" l="1"/>
  <c r="F133" i="2"/>
  <c r="I20" i="3" l="1"/>
  <c r="H20" i="3"/>
  <c r="G10" i="3"/>
  <c r="F55" i="2"/>
  <c r="F54" i="2" s="1"/>
  <c r="E13" i="2"/>
  <c r="H155" i="2"/>
  <c r="E155" i="2"/>
  <c r="K158" i="2"/>
  <c r="G158" i="2"/>
  <c r="D158" i="2"/>
  <c r="E152" i="2"/>
  <c r="G22" i="3" l="1"/>
  <c r="G161" i="2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H34" i="2"/>
  <c r="G14" i="2"/>
  <c r="G15" i="2"/>
  <c r="I139" i="2" l="1"/>
  <c r="I40" i="2"/>
  <c r="G111" i="2" l="1"/>
  <c r="D111" i="2"/>
  <c r="H109" i="2"/>
  <c r="J111" i="2" l="1"/>
  <c r="H18" i="3"/>
  <c r="E88" i="2" l="1"/>
  <c r="K157" i="2"/>
  <c r="G157" i="2"/>
  <c r="D157" i="2"/>
  <c r="K94" i="2" l="1"/>
  <c r="I22" i="2" l="1"/>
  <c r="H141" i="2" l="1"/>
  <c r="G16" i="2" l="1"/>
  <c r="I69" i="2" l="1"/>
  <c r="I25" i="3" l="1"/>
  <c r="I43" i="2"/>
  <c r="F59" i="3" l="1"/>
  <c r="G50" i="3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55" i="2"/>
  <c r="G159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E82" i="2" s="1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G155" i="2" l="1"/>
  <c r="D155" i="2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2" i="2"/>
  <c r="H162" i="2"/>
  <c r="F162" i="2"/>
  <c r="E162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H81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4" i="2"/>
  <c r="G163" i="2"/>
  <c r="G162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4" i="2"/>
  <c r="D163" i="2"/>
  <c r="D162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I119" i="2" s="1"/>
  <c r="D127" i="2"/>
  <c r="D133" i="2"/>
  <c r="G127" i="2"/>
  <c r="G133" i="2"/>
  <c r="H70" i="2"/>
  <c r="H69" i="2" s="1"/>
  <c r="G71" i="2"/>
  <c r="H121" i="2"/>
  <c r="H120" i="2" l="1"/>
  <c r="H119" i="2" s="1"/>
  <c r="G120" i="2"/>
  <c r="G119" i="2" s="1"/>
  <c r="G70" i="2"/>
  <c r="E12" i="2"/>
  <c r="D18" i="3"/>
  <c r="F18" i="3"/>
  <c r="G47" i="3"/>
  <c r="G20" i="3"/>
  <c r="F20" i="3"/>
  <c r="E20" i="3"/>
  <c r="D20" i="3"/>
  <c r="L163" i="2"/>
  <c r="K163" i="2"/>
  <c r="J163" i="2"/>
  <c r="L162" i="2"/>
  <c r="K162" i="2"/>
  <c r="J162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<sst xmlns="http://schemas.openxmlformats.org/spreadsheetml/2006/main" count="808" uniqueCount="499">
  <si>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</si>
  <si>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</si>
  <si>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</si>
  <si>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</si>
  <si>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</si>
  <si>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</si>
  <si>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</si>
  <si>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</si>
  <si>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</si>
  <si>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</si>
  <si>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</si>
  <si>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</si>
  <si>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</si>
  <si>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</si>
  <si>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</si>
  <si>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</si>
  <si>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</si>
  <si>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</si>
  <si>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</si>
  <si>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</si>
  <si>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</si>
  <si>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</si>
  <si>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</si>
  <si>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</si>
  <si>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</si>
  <si>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</si>
  <si>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</si>
  <si>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</si>
  <si>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</si>
  <si>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</si>
  <si>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</si>
  <si>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</si>
  <si>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</si>
  <si>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</si>
  <si>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</si>
  <si>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</si>
  <si>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</si>
  <si>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</si>
  <si>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</si>
  <si>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</si>
  <si>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</si>
  <si>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</si>
  <si>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</si>
  <si>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</si>
  <si>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</si>
  <si>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</si>
  <si>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</si>
  <si>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</si>
  <si>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</si>
  <si>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</si>
  <si>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</si>
  <si>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</si>
  <si>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</si>
  <si>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</si>
  <si>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</si>
  <si>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</si>
  <si>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</si>
  <si>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</si>
  <si>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</si>
  <si>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</si>
  <si>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</si>
  <si>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</si>
  <si>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</si>
  <si>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</si>
  <si>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</si>
  <si>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</si>
  <si>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</si>
  <si>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</si>
  <si>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</si>
  <si>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</si>
  <si>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</si>
  <si>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</si>
  <si>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</si>
  <si>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</si>
  <si>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</si>
  <si>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</si>
  <si>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</si>
  <si>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</si>
  <si>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</si>
  <si>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</si>
  <si>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</si>
  <si>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</si>
  <si>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</si>
  <si>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</si>
  <si>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</si>
  <si>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</si>
  <si>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</si>
  <si>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</si>
  <si>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</si>
  <si>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</si>
  <si>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</si>
  <si>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</si>
  <si>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</si>
  <si>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</si>
  <si>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</si>
  <si>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</si>
  <si>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</si>
  <si>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</si>
  <si>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</si>
  <si>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</si>
  <si>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</si>
  <si>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</si>
  <si>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</si>
  <si>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</si>
  <si>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</si>
  <si>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</si>
  <si>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</si>
  <si>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</si>
  <si>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</si>
  <si>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</si>
  <si>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</si>
  <si>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</si>
  <si>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</si>
  <si>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</si>
  <si>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</si>
  <si>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</si>
  <si>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</si>
  <si>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</si>
  <si>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</si>
  <si>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</si>
  <si>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</si>
  <si>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</si>
  <si>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</si>
  <si>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</si>
  <si>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</si>
  <si>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</si>
  <si>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</si>
  <si>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</si>
  <si>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</si>
  <si>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</si>
  <si>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</si>
  <si>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</si>
  <si>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</si>
  <si>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</si>
  <si>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</si>
  <si>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</si>
  <si>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</si>
  <si>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</si>
  <si>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</si>
  <si>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</si>
  <si>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</si>
  <si>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</si>
  <si>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</si>
  <si>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</si>
  <si>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</si>
  <si>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</si>
  <si>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</si>
  <si>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</si>
  <si>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</si>
  <si>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</si>
  <si>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</si>
  <si>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</si>
  <si>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</si>
  <si>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</si>
  <si>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</si>
  <si>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</si>
  <si>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</si>
  <si>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</si>
  <si>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</si>
  <si>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</si>
  <si>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</si>
  <si>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</si>
  <si>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</si>
  <si>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</si>
  <si>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</si>
  <si>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</si>
  <si>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</si>
  <si>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</si>
  <si>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</si>
  <si>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</si>
  <si>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</si>
  <si>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</si>
  <si>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</si>
  <si>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</si>
  <si>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</si>
  <si>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</si>
  <si>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</si>
  <si>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</si>
  <si>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</si>
  <si>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</si>
  <si>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</si>
  <si>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</si>
  <si>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</si>
  <si>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</si>
  <si>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</si>
  <si>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</si>
  <si>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</si>
  <si>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</si>
  <si>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</si>
  <si>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</si>
  <si>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</si>
  <si>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</si>
  <si>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</si>
  <si>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</si>
  <si>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</si>
  <si>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</si>
  <si>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</si>
  <si>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</si>
  <si>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</si>
  <si>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</si>
  <si>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</si>
  <si>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</si>
  <si>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</si>
  <si>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</si>
  <si>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</si>
  <si>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</si>
  <si>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</si>
  <si>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</si>
  <si>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</si>
  <si>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</si>
  <si>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</si>
  <si>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</si>
  <si>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</si>
  <si>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</si>
  <si>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</si>
  <si>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</si>
  <si>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</si>
  <si>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</si>
  <si>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</si>
  <si>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</si>
  <si>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</si>
  <si>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</si>
  <si>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</si>
  <si>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</si>
  <si>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</si>
  <si>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</si>
  <si>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</si>
  <si>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</si>
  <si>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</si>
  <si>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</si>
  <si>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</si>
  <si>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</si>
  <si>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</si>
  <si>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</si>
  <si>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</si>
  <si>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</si>
  <si>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</si>
  <si>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</si>
  <si>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</si>
  <si>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</si>
  <si>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</si>
  <si>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</si>
  <si>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</si>
  <si>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</si>
  <si>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</si>
  <si>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</si>
  <si>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</si>
  <si>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</si>
  <si>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</si>
  <si>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</si>
  <si>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</si>
  <si>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</si>
  <si>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</si>
  <si>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</si>
  <si>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</si>
  <si>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</si>
  <si>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</si>
  <si>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</si>
  <si>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</si>
  <si>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</si>
  <si>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</si>
  <si>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</si>
  <si>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</si>
  <si>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</si>
  <si>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</si>
  <si>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</si>
  <si>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</si>
  <si>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</si>
  <si>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</si>
  <si>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</si>
  <si>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</si>
  <si>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</si>
  <si>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</si>
  <si>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</si>
  <si>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</si>
  <si>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</si>
  <si>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</si>
  <si>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</si>
  <si>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</si>
  <si>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</si>
  <si>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</si>
  <si>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</si>
  <si>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</si>
  <si>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</si>
  <si>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</si>
  <si>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</si>
  <si>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</si>
  <si>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</si>
  <si>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</si>
  <si>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</si>
  <si>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</si>
  <si>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</si>
  <si>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</si>
  <si>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</si>
  <si>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</si>
  <si>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</si>
  <si>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</si>
  <si>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</si>
  <si>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</si>
  <si>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</si>
  <si>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</si>
  <si>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</si>
  <si>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</si>
  <si>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</si>
  <si>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</si>
  <si>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</si>
  <si>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</si>
  <si>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</si>
  <si>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</si>
  <si>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</si>
  <si>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</si>
  <si>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</si>
  <si>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</si>
  <si>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</si>
  <si>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</si>
  <si>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</si>
  <si>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</si>
  <si>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</si>
  <si>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</si>
  <si>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</si>
  <si>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</si>
  <si>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</si>
  <si>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</si>
  <si>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</si>
  <si>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</si>
  <si>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</si>
  <si>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</si>
  <si>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</si>
  <si>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</si>
  <si>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</si>
  <si>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</si>
  <si>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</si>
  <si>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</si>
  <si>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</si>
  <si>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</si>
  <si>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</si>
  <si>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</si>
  <si>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</si>
  <si>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</si>
  <si>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</si>
  <si>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</si>
  <si>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</si>
  <si>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</si>
  <si>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</si>
  <si>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</si>
  <si>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</si>
  <si>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</si>
  <si>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</si>
  <si>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</si>
  <si>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</si>
  <si>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</si>
  <si>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</si>
  <si>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</si>
  <si>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</si>
  <si>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</si>
  <si>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</si>
  <si>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</si>
  <si>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</si>
  <si>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</si>
  <si>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</si>
  <si>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</si>
  <si>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</si>
  <si>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</si>
  <si>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</si>
  <si>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</si>
  <si>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</si>
  <si>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</si>
  <si>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</si>
  <si>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</si>
  <si>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</si>
  <si>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</si>
  <si>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</si>
  <si>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</si>
  <si>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</si>
  <si>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</si>
  <si>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</si>
  <si>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</si>
  <si>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</si>
  <si>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</si>
  <si>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</si>
  <si>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</si>
  <si>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</si>
  <si>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</si>
  <si>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</si>
  <si>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</si>
  <si>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</si>
  <si>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</si>
  <si>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</si>
  <si>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</si>
  <si>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</si>
  <si>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</si>
  <si>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</si>
  <si>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</si>
  <si>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</si>
  <si>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</si>
  <si>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</si>
  <si>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</si>
  <si>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</si>
  <si>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</si>
  <si>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</si>
  <si>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</si>
  <si>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</si>
  <si>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</si>
  <si>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</si>
  <si>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</si>
  <si>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</si>
  <si>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</si>
  <si>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</si>
  <si>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</si>
  <si>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</si>
  <si>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</si>
  <si>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</si>
  <si>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</si>
  <si>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</si>
  <si>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</si>
  <si>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</si>
  <si>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</si>
  <si>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</si>
  <si>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</si>
  <si>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</si>
  <si>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</si>
  <si>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</si>
  <si>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</si>
  <si>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</si>
  <si>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</si>
  <si>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</si>
  <si>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</si>
  <si>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</si>
  <si>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</si>
  <si>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</si>
  <si>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</si>
  <si>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</si>
  <si>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</si>
  <si>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</si>
  <si>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</si>
  <si>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</si>
  <si>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</si>
  <si>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</si>
  <si>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</si>
  <si>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</si>
  <si>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</si>
  <si>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</si>
  <si>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</si>
  <si>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</si>
  <si>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</si>
  <si>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</si>
  <si>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</si>
  <si>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</si>
  <si>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</si>
  <si>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</si>
  <si>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</si>
  <si>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</si>
  <si>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</si>
  <si>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</si>
  <si>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</si>
  <si>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</si>
  <si>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</si>
  <si>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</si>
  <si>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</si>
  <si>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</si>
  <si>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</si>
  <si>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</si>
  <si>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</si>
  <si>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</si>
  <si>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</si>
  <si>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</si>
  <si>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</si>
  <si>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</si>
  <si>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</si>
  <si>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</si>
  <si>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</si>
  <si>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</si>
  <si>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</si>
  <si>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</si>
  <si>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</si>
  <si>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</si>
  <si>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</si>
  <si>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</si>
  <si>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</si>
  <si>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</si>
  <si>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</si>
  <si>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</si>
  <si>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</si>
  <si>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</si>
  <si>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</si>
  <si>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</si>
  <si>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</si>
  <si>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</si>
  <si>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</si>
  <si>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</si>
  <si>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</si>
  <si>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</si>
  <si>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</si>
  <si>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</si>
  <si>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000 2080500005 0000 150</t>
  </si>
  <si>
    <t>000 2081300013 0000 150</t>
  </si>
  <si>
    <t>09 апреля2024г.</t>
  </si>
  <si>
    <t>000 1160118301 0000 140</t>
  </si>
  <si>
    <t xml:space="preserve">СПРАВКА ОБ ИСПОЛНЕНИИ КОНСОЛИДИРОВАННОГО БЮДЖЕТА МАМСКО-ЧУЙСКОГО РАЙОНА НА  1 июля 2024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</si>
</sst>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B28" workbookViewId="0">
      <selection activeCell="F70" sqref="F70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498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792419440.24000001</v>
      </c>
      <c r="E9" s="53">
        <f t="shared" si="0"/>
        <v>724858905.24000001</v>
      </c>
      <c r="F9" s="53">
        <f t="shared" si="0"/>
        <v>138125235</v>
      </c>
      <c r="G9" s="53">
        <f t="shared" si="0"/>
        <v>365737483.63999999</v>
      </c>
      <c r="H9" s="53">
        <f t="shared" si="0"/>
        <v>356432909.78999996</v>
      </c>
      <c r="I9" s="53">
        <f t="shared" si="0"/>
        <v>44492691.870000005</v>
      </c>
      <c r="J9" s="53">
        <f>G9/D9*100</f>
        <v>46.154531939452312</v>
      </c>
      <c r="K9" s="53">
        <f>H9/E9*100</f>
        <v>49.172729646190305</v>
      </c>
      <c r="L9" s="53">
        <f>I9/F9*100</f>
        <v>32.211848812420122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92156510</v>
      </c>
      <c r="E11" s="53">
        <f>E12+E21+E27+E39+E47+E53+E63+E69+E76+E81+E112</f>
        <v>69189510</v>
      </c>
      <c r="F11" s="53">
        <f>F12+F21+F27+F39+F47+F53+F63+F69+F76+F81+F112</f>
        <v>22967000</v>
      </c>
      <c r="G11" s="53">
        <f t="shared" ref="G11:G105" si="2">H11+I11</f>
        <v>37187776.679999992</v>
      </c>
      <c r="H11" s="53">
        <f>H12+H21+H27+H39+H47+H53+H63+H69+H76+H81+H112</f>
        <v>28491069.589999996</v>
      </c>
      <c r="I11" s="53">
        <f>I12+I21+I27+I39+I47+I53+I63+I69+I76+I81+I112</f>
        <v>8696707.0899999999</v>
      </c>
      <c r="J11" s="53">
        <f t="shared" ref="J11:L49" si="3">G11/D11*100</f>
        <v>40.352848301221464</v>
      </c>
      <c r="K11" s="53">
        <f t="shared" ref="K11:L49" si="4">H11/E11*100</f>
        <v>41.178308084563682</v>
      </c>
      <c r="L11" s="53">
        <f t="shared" ref="L11:L49" si="5">I11/F11*100</f>
        <v>37.866099577654893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26171069.380000003</v>
      </c>
      <c r="H12" s="49">
        <f>H13</f>
        <v>20037838.870000001</v>
      </c>
      <c r="I12" s="49">
        <f>I13</f>
        <v>6133230.5099999998</v>
      </c>
      <c r="J12" s="53">
        <f t="shared" si="3"/>
        <v>34.891967815908068</v>
      </c>
      <c r="K12" s="53">
        <f t="shared" si="4"/>
        <v>35.166442383292384</v>
      </c>
      <c r="L12" s="53">
        <f t="shared" si="5"/>
        <v>34.024356540552539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26171069.380000003</v>
      </c>
      <c r="H13" s="26">
        <f>H14+H15+H16+H17+H20+H19+H18</f>
        <v>20037838.870000001</v>
      </c>
      <c r="I13" s="26">
        <f>I14+I15+I16+I17+I20+I19+I18</f>
        <v>6133230.5099999998</v>
      </c>
      <c r="J13" s="20">
        <f t="shared" si="3"/>
        <v>34.891967815908068</v>
      </c>
      <c r="K13" s="20">
        <f t="shared" si="4"/>
        <v>35.166442383292384</v>
      </c>
      <c r="L13" s="20">
        <f t="shared" si="5"/>
        <v>34.024356540552539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25969804.850000001</v>
      </c>
      <c r="H14" s="26">
        <v>19865600.52</v>
      </c>
      <c r="I14" s="26">
        <v>6104204.3300000001</v>
      </c>
      <c r="J14" s="20">
        <f t="shared" si="3"/>
        <v>34.938523947262212</v>
      </c>
      <c r="K14" s="20">
        <f t="shared" si="4"/>
        <v>35.247694322214336</v>
      </c>
      <c r="L14" s="20">
        <f t="shared" si="5"/>
        <v>33.968861046188096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82539.27</v>
      </c>
      <c r="H15" s="26">
        <v>82539.27</v>
      </c>
      <c r="I15" s="26"/>
      <c r="J15" s="20">
        <f t="shared" si="3"/>
        <v>111.53955405405407</v>
      </c>
      <c r="K15" s="20">
        <f t="shared" si="4"/>
        <v>117.91324285714286</v>
      </c>
      <c r="L15" s="20">
        <f t="shared" si="5"/>
        <v>0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90675.97</v>
      </c>
      <c r="H16" s="26">
        <v>68693.91</v>
      </c>
      <c r="I16" s="26">
        <v>21982.06</v>
      </c>
      <c r="J16" s="20">
        <f t="shared" si="3"/>
        <v>63.409769230769228</v>
      </c>
      <c r="K16" s="20">
        <f t="shared" si="4"/>
        <v>52.841469230769235</v>
      </c>
      <c r="L16" s="20">
        <f t="shared" si="5"/>
        <v>169.09276923076925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0</v>
      </c>
      <c r="H18" s="26"/>
      <c r="I18" s="26"/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21005.17</v>
      </c>
      <c r="I20" s="26">
        <v>7044.12</v>
      </c>
      <c r="J20" s="20">
        <f t="shared" si="3"/>
        <v>12.320638297872341</v>
      </c>
      <c r="K20" s="20">
        <f t="shared" si="4"/>
        <v>5.2512924999999999</v>
      </c>
      <c r="L20" s="20">
        <f t="shared" si="5"/>
        <v>30.626608695652173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2919700</v>
      </c>
      <c r="E21" s="49">
        <f>E22</f>
        <v>0</v>
      </c>
      <c r="F21" s="49">
        <f>F22</f>
        <v>2919700</v>
      </c>
      <c r="G21" s="53">
        <f t="shared" si="2"/>
        <v>1473694.84</v>
      </c>
      <c r="H21" s="49">
        <f>H22</f>
        <v>0</v>
      </c>
      <c r="I21" s="49">
        <f>I22</f>
        <v>1473694.84</v>
      </c>
      <c r="J21" s="53">
        <f t="shared" si="3"/>
        <v>50.474187074014452</v>
      </c>
      <c r="K21" s="53" t="e">
        <f t="shared" si="4"/>
        <v>#DIV/0!</v>
      </c>
      <c r="L21" s="53">
        <f t="shared" si="5"/>
        <v>50.474187074014452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2919700</v>
      </c>
      <c r="E22" s="26">
        <f>SUM(E23:E26)</f>
        <v>0</v>
      </c>
      <c r="F22" s="26">
        <f>SUM(F23:F26)</f>
        <v>2919700</v>
      </c>
      <c r="G22" s="20">
        <f t="shared" si="2"/>
        <v>1473694.84</v>
      </c>
      <c r="H22" s="26">
        <f>SUM(H23:H26)</f>
        <v>0</v>
      </c>
      <c r="I22" s="26">
        <f>SUM(I23:I26)</f>
        <v>1473694.84</v>
      </c>
      <c r="J22" s="20">
        <f t="shared" si="3"/>
        <v>50.474187074014452</v>
      </c>
      <c r="K22" s="20" t="e">
        <f t="shared" si="4"/>
        <v>#DIV/0!</v>
      </c>
      <c r="L22" s="20">
        <f t="shared" si="5"/>
        <v>50.474187074014452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1692400</v>
      </c>
      <c r="E23" s="26"/>
      <c r="F23" s="26">
        <v>1692400</v>
      </c>
      <c r="G23" s="20">
        <f t="shared" si="2"/>
        <v>752796.52</v>
      </c>
      <c r="H23" s="26"/>
      <c r="I23" s="26">
        <v>752796.52</v>
      </c>
      <c r="J23" s="20">
        <f t="shared" si="3"/>
        <v>44.481004490664148</v>
      </c>
      <c r="K23" s="20" t="e">
        <f t="shared" si="4"/>
        <v>#DIV/0!</v>
      </c>
      <c r="L23" s="20">
        <f t="shared" si="5"/>
        <v>44.481004490664148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9300</v>
      </c>
      <c r="E24" s="26"/>
      <c r="F24" s="26">
        <v>9300</v>
      </c>
      <c r="G24" s="20">
        <f t="shared" si="2"/>
        <v>4356.33</v>
      </c>
      <c r="H24" s="26"/>
      <c r="I24" s="26">
        <v>4356.33</v>
      </c>
      <c r="J24" s="20">
        <f t="shared" si="3"/>
        <v>46.84225806451613</v>
      </c>
      <c r="K24" s="20" t="e">
        <f t="shared" si="4"/>
        <v>#DIV/0!</v>
      </c>
      <c r="L24" s="20">
        <f t="shared" si="5"/>
        <v>46.84225806451613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1428600</v>
      </c>
      <c r="E25" s="26"/>
      <c r="F25" s="26">
        <v>1428600</v>
      </c>
      <c r="G25" s="20">
        <f t="shared" si="2"/>
        <v>814286.13</v>
      </c>
      <c r="H25" s="26"/>
      <c r="I25" s="26">
        <v>814286.13</v>
      </c>
      <c r="J25" s="20">
        <f t="shared" si="3"/>
        <v>56.998889122217555</v>
      </c>
      <c r="K25" s="20" t="e">
        <f t="shared" si="4"/>
        <v>#DIV/0!</v>
      </c>
      <c r="L25" s="20">
        <f t="shared" si="5"/>
        <v>56.998889122217555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-210600</v>
      </c>
      <c r="E26" s="26"/>
      <c r="F26" s="26">
        <v>-210600</v>
      </c>
      <c r="G26" s="20">
        <f t="shared" si="2"/>
        <v>-97744.14</v>
      </c>
      <c r="H26" s="26">
        <v>0</v>
      </c>
      <c r="I26" s="26">
        <v>-97744.14</v>
      </c>
      <c r="J26" s="20">
        <f t="shared" si="3"/>
        <v>46.412222222222219</v>
      </c>
      <c r="K26" s="20" t="e">
        <f t="shared" si="4"/>
        <v>#DIV/0!</v>
      </c>
      <c r="L26" s="20">
        <f t="shared" si="5"/>
        <v>46.412222222222219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3862649.07</v>
      </c>
      <c r="H27" s="49">
        <f>H28+H34+H37</f>
        <v>3862649.07</v>
      </c>
      <c r="I27" s="49">
        <f>I28+I34+I37</f>
        <v>0</v>
      </c>
      <c r="J27" s="53">
        <f t="shared" si="3"/>
        <v>94.210952926829265</v>
      </c>
      <c r="K27" s="53">
        <f t="shared" si="4"/>
        <v>94.210952926829265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2394823.79</v>
      </c>
      <c r="H28" s="26">
        <f>SUM(H29:H33)</f>
        <v>2394823.79</v>
      </c>
      <c r="I28" s="26">
        <v>0</v>
      </c>
      <c r="J28" s="20">
        <f t="shared" si="3"/>
        <v>79.82745966666667</v>
      </c>
      <c r="K28" s="20">
        <f t="shared" si="4"/>
        <v>79.82745966666667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1405655.18</v>
      </c>
      <c r="H29" s="26">
        <v>1405655.18</v>
      </c>
      <c r="I29" s="26">
        <v>0</v>
      </c>
      <c r="J29" s="20">
        <f t="shared" si="3"/>
        <v>70.282758999999999</v>
      </c>
      <c r="K29" s="20">
        <f t="shared" si="4"/>
        <v>70.282758999999999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989168.61</v>
      </c>
      <c r="H31" s="26">
        <v>989168.61</v>
      </c>
      <c r="I31" s="26">
        <v>0</v>
      </c>
      <c r="J31" s="20">
        <f t="shared" si="3"/>
        <v>98.916860999999997</v>
      </c>
      <c r="K31" s="20">
        <f t="shared" si="4"/>
        <v>98.916860999999997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8403.2800000000007</v>
      </c>
      <c r="H34" s="26">
        <f>H35+H36</f>
        <v>8403.2800000000007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8403.2800000000007</v>
      </c>
      <c r="H35" s="26">
        <v>8403.2800000000007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1459422</v>
      </c>
      <c r="H37" s="26">
        <f>H38</f>
        <v>1459422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1459422</v>
      </c>
      <c r="H38" s="26">
        <v>1459422</v>
      </c>
      <c r="I38" s="26"/>
      <c r="J38" s="20">
        <f t="shared" si="3"/>
        <v>132.67472727272727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923000</v>
      </c>
      <c r="E39" s="49">
        <f>E40+E43</f>
        <v>0</v>
      </c>
      <c r="F39" s="49">
        <f>F40+F43</f>
        <v>923000</v>
      </c>
      <c r="G39" s="53">
        <f t="shared" si="2"/>
        <v>361587.9</v>
      </c>
      <c r="H39" s="49">
        <f>H40+H43</f>
        <v>175</v>
      </c>
      <c r="I39" s="49">
        <f>I40+I43</f>
        <v>361412.9</v>
      </c>
      <c r="J39" s="53">
        <f t="shared" si="3"/>
        <v>39.175287107258939</v>
      </c>
      <c r="K39" s="53" t="e">
        <f t="shared" si="4"/>
        <v>#DIV/0!</v>
      </c>
      <c r="L39" s="53">
        <f t="shared" si="5"/>
        <v>39.156327193932832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98623.95</v>
      </c>
      <c r="H40" s="26">
        <f>H42+H41</f>
        <v>0</v>
      </c>
      <c r="I40" s="26">
        <f>I42</f>
        <v>98623.95</v>
      </c>
      <c r="J40" s="20">
        <f t="shared" si="3"/>
        <v>24.655987499999998</v>
      </c>
      <c r="K40" s="20" t="e">
        <f t="shared" si="4"/>
        <v>#DIV/0!</v>
      </c>
      <c r="L40" s="20">
        <f t="shared" si="5"/>
        <v>24.655987499999998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98623.95</v>
      </c>
      <c r="H42" s="26"/>
      <c r="I42" s="26">
        <v>98623.95</v>
      </c>
      <c r="J42" s="20">
        <f t="shared" si="3"/>
        <v>24.655987499999998</v>
      </c>
      <c r="K42" s="20" t="e">
        <f t="shared" si="4"/>
        <v>#DIV/0!</v>
      </c>
      <c r="L42" s="20">
        <f t="shared" si="5"/>
        <v>24.655987499999998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523000</v>
      </c>
      <c r="E43" s="26">
        <f>E44+E45+E46</f>
        <v>0</v>
      </c>
      <c r="F43" s="26">
        <f>F44+F46</f>
        <v>523000</v>
      </c>
      <c r="G43" s="20">
        <f t="shared" si="2"/>
        <v>262963.95</v>
      </c>
      <c r="H43" s="26">
        <f>H44+H45+H46</f>
        <v>175</v>
      </c>
      <c r="I43" s="26">
        <f>I44+I46+I45</f>
        <v>262788.95</v>
      </c>
      <c r="J43" s="20">
        <f t="shared" si="3"/>
        <v>50.279913957934994</v>
      </c>
      <c r="K43" s="20" t="e">
        <f t="shared" si="4"/>
        <v>#DIV/0!</v>
      </c>
      <c r="L43" s="20">
        <f t="shared" si="5"/>
        <v>50.246453154875717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413000</v>
      </c>
      <c r="E44" s="26"/>
      <c r="F44" s="26">
        <v>413000</v>
      </c>
      <c r="G44" s="20">
        <f t="shared" si="2"/>
        <v>225888.57</v>
      </c>
      <c r="H44" s="26"/>
      <c r="I44" s="26">
        <v>225888.57</v>
      </c>
      <c r="J44" s="20">
        <f t="shared" si="3"/>
        <v>54.694569007263929</v>
      </c>
      <c r="K44" s="20" t="e">
        <f t="shared" si="4"/>
        <v>#DIV/0!</v>
      </c>
      <c r="L44" s="20">
        <f t="shared" si="5"/>
        <v>54.694569007263929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4351</v>
      </c>
      <c r="H45" s="26">
        <v>175</v>
      </c>
      <c r="I45" s="26">
        <v>4176</v>
      </c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32724.38</v>
      </c>
      <c r="H46" s="26"/>
      <c r="I46" s="26">
        <v>32724.38</v>
      </c>
      <c r="J46" s="20">
        <f t="shared" si="3"/>
        <v>29.749436363636367</v>
      </c>
      <c r="K46" s="20" t="e">
        <f t="shared" si="4"/>
        <v>#DIV/0!</v>
      </c>
      <c r="L46" s="20">
        <f t="shared" si="5"/>
        <v>29.749436363636367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513471.9</v>
      </c>
      <c r="H47" s="49">
        <f>H48+H50</f>
        <v>513471.9</v>
      </c>
      <c r="I47" s="49">
        <f>I48+I50</f>
        <v>0</v>
      </c>
      <c r="J47" s="53">
        <f t="shared" si="3"/>
        <v>128.367975</v>
      </c>
      <c r="K47" s="53">
        <f t="shared" si="4"/>
        <v>128.367975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513471.9</v>
      </c>
      <c r="H48" s="26">
        <f>H49</f>
        <v>513471.9</v>
      </c>
      <c r="I48" s="26">
        <f>I49</f>
        <v>0</v>
      </c>
      <c r="J48" s="20">
        <f t="shared" si="3"/>
        <v>128.367975</v>
      </c>
      <c r="K48" s="20">
        <f t="shared" si="4"/>
        <v>128.367975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513471.9</v>
      </c>
      <c r="H49" s="26">
        <v>513471.9</v>
      </c>
      <c r="I49" s="26"/>
      <c r="J49" s="20">
        <f t="shared" si="3"/>
        <v>128.367975</v>
      </c>
      <c r="K49" s="20">
        <f t="shared" si="4"/>
        <v>128.367975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3015500</v>
      </c>
      <c r="E53" s="49">
        <f t="shared" ref="E53:I53" si="9">E54</f>
        <v>2277000</v>
      </c>
      <c r="F53" s="49">
        <f t="shared" si="9"/>
        <v>738500</v>
      </c>
      <c r="G53" s="53">
        <f t="shared" si="2"/>
        <v>1318396.45</v>
      </c>
      <c r="H53" s="49">
        <f t="shared" si="9"/>
        <v>1033464.27</v>
      </c>
      <c r="I53" s="49">
        <f t="shared" si="9"/>
        <v>284932.18</v>
      </c>
      <c r="J53" s="53">
        <f t="shared" si="6"/>
        <v>43.720658265627591</v>
      </c>
      <c r="K53" s="53">
        <f t="shared" si="7"/>
        <v>45.387100131752305</v>
      </c>
      <c r="L53" s="53">
        <f t="shared" si="8"/>
        <v>38.58255653351388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3015500</v>
      </c>
      <c r="E54" s="26">
        <f>E55+E59</f>
        <v>2277000</v>
      </c>
      <c r="F54" s="26">
        <f>F55+F59+F58</f>
        <v>738500</v>
      </c>
      <c r="G54" s="20">
        <f>H54+I54</f>
        <v>1318396.45</v>
      </c>
      <c r="H54" s="26">
        <f>H55+H59+H62</f>
        <v>1033464.27</v>
      </c>
      <c r="I54" s="26">
        <f>I55+I59+I58</f>
        <v>284932.18</v>
      </c>
      <c r="J54" s="20">
        <f t="shared" si="6"/>
        <v>43.720658265627591</v>
      </c>
      <c r="K54" s="20">
        <f t="shared" si="7"/>
        <v>45.387100131752305</v>
      </c>
      <c r="L54" s="20">
        <f t="shared" si="8"/>
        <v>38.58255653351388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480096.66000000003</v>
      </c>
      <c r="H55" s="26">
        <f>SUM(H56:H57)</f>
        <v>394407.31</v>
      </c>
      <c r="I55" s="26">
        <f>I57</f>
        <v>85689.35</v>
      </c>
      <c r="J55" s="20">
        <f t="shared" si="6"/>
        <v>36.005449227538627</v>
      </c>
      <c r="K55" s="20">
        <f t="shared" si="7"/>
        <v>40.414725894046519</v>
      </c>
      <c r="L55" s="20">
        <f t="shared" si="8"/>
        <v>23.969048951048951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308717.94</v>
      </c>
      <c r="H56" s="26">
        <v>308717.94</v>
      </c>
      <c r="I56" s="26"/>
      <c r="J56" s="20">
        <f t="shared" si="6"/>
        <v>50.002905733722059</v>
      </c>
      <c r="K56" s="20">
        <f t="shared" si="7"/>
        <v>50.002905733722059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171378.72</v>
      </c>
      <c r="H57" s="26">
        <v>85689.37</v>
      </c>
      <c r="I57" s="26">
        <v>85689.35</v>
      </c>
      <c r="J57" s="20">
        <f t="shared" si="6"/>
        <v>23.935575418994414</v>
      </c>
      <c r="K57" s="20">
        <f t="shared" si="7"/>
        <v>23.902195258019525</v>
      </c>
      <c r="L57" s="20">
        <f t="shared" si="8"/>
        <v>23.969048951048951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</v>
      </c>
      <c r="E58" s="26"/>
      <c r="F58" s="26">
        <v>5000</v>
      </c>
      <c r="G58" s="20">
        <f>I58</f>
        <v>10297.98</v>
      </c>
      <c r="H58" s="26"/>
      <c r="I58" s="26">
        <v>10297.98</v>
      </c>
      <c r="J58" s="26">
        <f t="shared" si="6"/>
        <v>205.95959999999999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828001.80999999994</v>
      </c>
      <c r="H59" s="26">
        <f t="shared" ref="H59" si="12">SUM(H60:H61)</f>
        <v>639056.96</v>
      </c>
      <c r="I59" s="26">
        <f>I61</f>
        <v>188944.85</v>
      </c>
      <c r="J59" s="26">
        <f>J60+J61</f>
        <v>99.367957328864122</v>
      </c>
      <c r="K59" s="20">
        <f t="shared" si="7"/>
        <v>49.116667435247095</v>
      </c>
      <c r="L59" s="20">
        <f t="shared" si="8"/>
        <v>50.251289893617027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639056.96</v>
      </c>
      <c r="H60" s="26">
        <v>639056.96</v>
      </c>
      <c r="I60" s="26"/>
      <c r="J60" s="20">
        <f t="shared" si="6"/>
        <v>49.116667435247095</v>
      </c>
      <c r="K60" s="20">
        <f t="shared" si="7"/>
        <v>49.116667435247095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188944.85</v>
      </c>
      <c r="H61" s="26"/>
      <c r="I61" s="26">
        <v>188944.85</v>
      </c>
      <c r="J61" s="20">
        <f t="shared" si="6"/>
        <v>50.251289893617027</v>
      </c>
      <c r="K61" s="20" t="e">
        <f t="shared" si="7"/>
        <v>#DIV/0!</v>
      </c>
      <c r="L61" s="20">
        <f t="shared" si="8"/>
        <v>50.251289893617027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138140.33000000002</v>
      </c>
      <c r="H63" s="49">
        <f>H64</f>
        <v>138140.33000000002</v>
      </c>
      <c r="I63" s="49">
        <f>I64</f>
        <v>0</v>
      </c>
      <c r="J63" s="53">
        <f t="shared" si="6"/>
        <v>55.256132000000001</v>
      </c>
      <c r="K63" s="53">
        <f t="shared" si="7"/>
        <v>55.256132000000001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138140.33000000002</v>
      </c>
      <c r="H64" s="26">
        <f>SUM(H65:H68)</f>
        <v>138140.33000000002</v>
      </c>
      <c r="I64" s="26">
        <f>SUM(I65:I68)</f>
        <v>0</v>
      </c>
      <c r="J64" s="20">
        <f t="shared" si="6"/>
        <v>55.256132000000001</v>
      </c>
      <c r="K64" s="20">
        <f t="shared" si="7"/>
        <v>55.256132000000001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93465.55</v>
      </c>
      <c r="H65" s="26">
        <v>93465.55</v>
      </c>
      <c r="I65" s="26"/>
      <c r="J65" s="20">
        <f t="shared" si="6"/>
        <v>74.772440000000003</v>
      </c>
      <c r="K65" s="20">
        <f t="shared" si="7"/>
        <v>74.772440000000003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1065.0899999999999</v>
      </c>
      <c r="H67" s="26">
        <v>1065.0899999999999</v>
      </c>
      <c r="I67" s="26"/>
      <c r="J67" s="20">
        <f t="shared" si="6"/>
        <v>26.627249999999997</v>
      </c>
      <c r="K67" s="20">
        <f t="shared" si="7"/>
        <v>26.627249999999997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43505.06</v>
      </c>
      <c r="H68" s="26">
        <v>43505.06</v>
      </c>
      <c r="I68" s="26"/>
      <c r="J68" s="20">
        <f t="shared" si="6"/>
        <v>36.254216666666665</v>
      </c>
      <c r="K68" s="20">
        <f t="shared" si="7"/>
        <v>36.254216666666665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4927700</v>
      </c>
      <c r="E69" s="49">
        <f>E70+E74+E73</f>
        <v>4911600</v>
      </c>
      <c r="F69" s="49">
        <f>F75+F73</f>
        <v>16100</v>
      </c>
      <c r="G69" s="53">
        <f t="shared" si="2"/>
        <v>2706488.22</v>
      </c>
      <c r="H69" s="49">
        <f>H70+H74+H73</f>
        <v>2706488.22</v>
      </c>
      <c r="I69" s="49">
        <f>I75</f>
        <v>0</v>
      </c>
      <c r="J69" s="53">
        <f t="shared" si="6"/>
        <v>54.923964932930168</v>
      </c>
      <c r="K69" s="53">
        <f t="shared" si="7"/>
        <v>55.104003176154414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2618003.58</v>
      </c>
      <c r="H70" s="26">
        <f t="shared" si="13"/>
        <v>2618003.58</v>
      </c>
      <c r="I70" s="26"/>
      <c r="J70" s="20">
        <f t="shared" si="6"/>
        <v>53.302459076472033</v>
      </c>
      <c r="K70" s="20">
        <f t="shared" si="7"/>
        <v>53.302459076472033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2618003.58</v>
      </c>
      <c r="H71" s="26">
        <f t="shared" si="13"/>
        <v>2618003.58</v>
      </c>
      <c r="I71" s="26"/>
      <c r="J71" s="20">
        <f t="shared" si="6"/>
        <v>53.302459076472033</v>
      </c>
      <c r="K71" s="20">
        <f t="shared" si="7"/>
        <v>53.302459076472033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2618003.58</v>
      </c>
      <c r="H72" s="26">
        <v>2618003.58</v>
      </c>
      <c r="I72" s="26"/>
      <c r="J72" s="20">
        <f t="shared" si="6"/>
        <v>53.302459076472033</v>
      </c>
      <c r="K72" s="20">
        <f t="shared" si="7"/>
        <v>53.302459076472033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16000</v>
      </c>
      <c r="E73" s="26"/>
      <c r="F73" s="26">
        <v>16000</v>
      </c>
      <c r="G73" s="20">
        <f>H73+I73</f>
        <v>0</v>
      </c>
      <c r="H73" s="26"/>
      <c r="I73" s="26"/>
      <c r="J73" s="20">
        <f t="shared" si="6"/>
        <v>0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88484.64</v>
      </c>
      <c r="H74" s="26">
        <v>88484.64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15544.92</v>
      </c>
      <c r="H76" s="49">
        <f>H77+H80</f>
        <v>0</v>
      </c>
      <c r="I76" s="49">
        <f>I77+I80</f>
        <v>15544.92</v>
      </c>
      <c r="J76" s="53">
        <f t="shared" si="6"/>
        <v>31.089840000000002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240910</v>
      </c>
      <c r="E81" s="49">
        <f>E82+E98+E100+E103</f>
        <v>220910</v>
      </c>
      <c r="F81" s="49">
        <f>F82+F98+F100+F103</f>
        <v>20000</v>
      </c>
      <c r="G81" s="53">
        <f t="shared" si="2"/>
        <v>290195.45</v>
      </c>
      <c r="H81" s="49">
        <f>H82+H98+H100+H103+H94+H111</f>
        <v>163060.93</v>
      </c>
      <c r="I81" s="49">
        <f>I111+I103</f>
        <v>127134.52</v>
      </c>
      <c r="J81" s="53">
        <f t="shared" si="6"/>
        <v>120.45803412062597</v>
      </c>
      <c r="K81" s="53">
        <f t="shared" si="7"/>
        <v>73.813285953555734</v>
      </c>
      <c r="L81" s="53">
        <f t="shared" si="8"/>
        <v>635.67259999999999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118410</v>
      </c>
      <c r="E82" s="26">
        <f>E86+E88+E90+E92+E97+E96+E83+E85+E84+E94</f>
        <v>118410</v>
      </c>
      <c r="F82" s="26">
        <f>F86+F88+F90+F92</f>
        <v>0</v>
      </c>
      <c r="G82" s="20">
        <f>H82+I82</f>
        <v>40516.75</v>
      </c>
      <c r="H82" s="26">
        <f>H86+H88+H90+H92+H83+H97+H96+H85+H84+H95</f>
        <v>40516.75</v>
      </c>
      <c r="I82" s="26">
        <f>I86+I88+I90+I92+I84</f>
        <v>0</v>
      </c>
      <c r="J82" s="20">
        <f t="shared" si="6"/>
        <v>34.217338062663629</v>
      </c>
      <c r="K82" s="20">
        <f t="shared" si="7"/>
        <v>34.217338062663629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19110.900000000001</v>
      </c>
      <c r="H83" s="26">
        <v>19110.900000000001</v>
      </c>
      <c r="I83" s="26"/>
      <c r="J83" s="20">
        <f t="shared" si="6"/>
        <v>43.43386363636364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7500</v>
      </c>
      <c r="H84" s="26">
        <v>7500</v>
      </c>
      <c r="I84" s="26"/>
      <c r="J84" s="20">
        <f t="shared" si="6"/>
        <v>83.333333333333343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2500</v>
      </c>
      <c r="H87" s="26">
        <v>2500</v>
      </c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1410</v>
      </c>
      <c r="E92" s="26">
        <f>E93</f>
        <v>1410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-24.822695035460992</v>
      </c>
      <c r="K92" s="20">
        <f t="shared" si="7"/>
        <v>-24.822695035460992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1410</v>
      </c>
      <c r="E93" s="26">
        <v>1410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-24.822695035460992</v>
      </c>
      <c r="K93" s="20">
        <f t="shared" si="7"/>
        <v>-24.822695035460992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6519.91</v>
      </c>
      <c r="H94" s="26">
        <v>6519.91</v>
      </c>
      <c r="I94" s="49"/>
      <c r="J94" s="20">
        <f t="shared" si="6"/>
        <v>217.33033333333333</v>
      </c>
      <c r="K94" s="20">
        <f t="shared" si="7"/>
        <v>217.33033333333333</v>
      </c>
      <c r="L94" s="53"/>
      <c r="M94" s="7"/>
    </row>
    <row r="95" spans="1:13" ht="162.75" customHeight="1" x14ac:dyDescent="0.3">
      <c r="A95" s="117"/>
      <c r="B95" s="65" t="s">
        <v>19</v>
      </c>
      <c r="C95" s="66" t="s">
        <v>497</v>
      </c>
      <c r="D95" s="62"/>
      <c r="E95" s="26"/>
      <c r="F95" s="49"/>
      <c r="G95" s="20">
        <f>H95</f>
        <v>2500</v>
      </c>
      <c r="H95" s="26">
        <v>2500</v>
      </c>
      <c r="I95" s="49"/>
      <c r="J95" s="20"/>
      <c r="K95" s="20"/>
      <c r="L95" s="53"/>
      <c r="M95" s="7"/>
    </row>
    <row r="96" spans="1:13" ht="147.75" customHeight="1" x14ac:dyDescent="0.3">
      <c r="A96" s="117" t="s">
        <v>474</v>
      </c>
      <c r="B96" s="65" t="s">
        <v>19</v>
      </c>
      <c r="C96" s="66" t="s">
        <v>425</v>
      </c>
      <c r="D96" s="62">
        <f>E96</f>
        <v>1000</v>
      </c>
      <c r="E96" s="26">
        <v>1000</v>
      </c>
      <c r="F96" s="49"/>
      <c r="G96" s="20">
        <f>H96</f>
        <v>-894.15</v>
      </c>
      <c r="H96" s="26">
        <v>-894.15</v>
      </c>
      <c r="I96" s="49"/>
      <c r="J96" s="20">
        <f t="shared" si="6"/>
        <v>-89.415000000000006</v>
      </c>
      <c r="K96" s="20">
        <f t="shared" si="7"/>
        <v>-89.415000000000006</v>
      </c>
      <c r="L96" s="53"/>
      <c r="M96" s="7"/>
    </row>
    <row r="97" spans="1:13" ht="146.25" customHeight="1" x14ac:dyDescent="0.3">
      <c r="A97" s="117" t="s">
        <v>474</v>
      </c>
      <c r="B97" s="65" t="s">
        <v>19</v>
      </c>
      <c r="C97" s="66" t="s">
        <v>391</v>
      </c>
      <c r="D97" s="62">
        <f>E97+F97</f>
        <v>60000</v>
      </c>
      <c r="E97" s="26">
        <v>60000</v>
      </c>
      <c r="F97" s="26"/>
      <c r="G97" s="20">
        <f>H97+I97</f>
        <v>12500</v>
      </c>
      <c r="H97" s="26">
        <v>12500</v>
      </c>
      <c r="I97" s="26"/>
      <c r="J97" s="20">
        <f t="shared" si="6"/>
        <v>20.833333333333336</v>
      </c>
      <c r="K97" s="20">
        <f t="shared" si="7"/>
        <v>20.833333333333336</v>
      </c>
      <c r="L97" s="53"/>
      <c r="M97" s="7"/>
    </row>
    <row r="98" spans="1:13" ht="62.4" x14ac:dyDescent="0.3">
      <c r="A98" s="117" t="s">
        <v>365</v>
      </c>
      <c r="B98" s="65" t="s">
        <v>19</v>
      </c>
      <c r="C98" s="66" t="s">
        <v>366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367</v>
      </c>
      <c r="B99" s="65" t="s">
        <v>19</v>
      </c>
      <c r="C99" s="66" t="s">
        <v>368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369</v>
      </c>
      <c r="B100" s="65" t="s">
        <v>19</v>
      </c>
      <c r="C100" s="66" t="s">
        <v>370</v>
      </c>
      <c r="D100" s="62">
        <f t="shared" si="16"/>
        <v>10000</v>
      </c>
      <c r="E100" s="26">
        <f>E101</f>
        <v>0</v>
      </c>
      <c r="F100" s="26">
        <f>F101</f>
        <v>10000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>
        <f t="shared" si="6"/>
        <v>25.003900000000002</v>
      </c>
      <c r="K100" s="20" t="e">
        <f t="shared" si="7"/>
        <v>#DIV/0!</v>
      </c>
      <c r="L100" s="53">
        <f t="shared" si="8"/>
        <v>0</v>
      </c>
      <c r="M100" s="7"/>
    </row>
    <row r="101" spans="1:13" ht="93.6" x14ac:dyDescent="0.3">
      <c r="A101" s="117" t="s">
        <v>371</v>
      </c>
      <c r="B101" s="65" t="s">
        <v>19</v>
      </c>
      <c r="C101" s="66" t="s">
        <v>491</v>
      </c>
      <c r="D101" s="62">
        <f t="shared" si="16"/>
        <v>10000</v>
      </c>
      <c r="E101" s="26">
        <f>E102</f>
        <v>0</v>
      </c>
      <c r="F101" s="26">
        <f>F102</f>
        <v>10000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>
        <f t="shared" si="6"/>
        <v>25.003900000000002</v>
      </c>
      <c r="K101" s="20" t="e">
        <f t="shared" si="7"/>
        <v>#DIV/0!</v>
      </c>
      <c r="L101" s="53">
        <f t="shared" si="8"/>
        <v>0</v>
      </c>
      <c r="M101" s="7"/>
    </row>
    <row r="102" spans="1:13" ht="124.8" x14ac:dyDescent="0.3">
      <c r="A102" s="117" t="s">
        <v>372</v>
      </c>
      <c r="B102" s="65" t="s">
        <v>19</v>
      </c>
      <c r="C102" s="66" t="s">
        <v>488</v>
      </c>
      <c r="D102" s="62">
        <f t="shared" si="16"/>
        <v>10000</v>
      </c>
      <c r="E102" s="26"/>
      <c r="F102" s="26">
        <v>10000</v>
      </c>
      <c r="G102" s="20">
        <f t="shared" si="17"/>
        <v>2500.39</v>
      </c>
      <c r="H102" s="26">
        <v>2500.39</v>
      </c>
      <c r="I102" s="49"/>
      <c r="J102" s="20">
        <f t="shared" si="6"/>
        <v>25.003900000000002</v>
      </c>
      <c r="K102" s="20" t="e">
        <f t="shared" si="7"/>
        <v>#DIV/0!</v>
      </c>
      <c r="L102" s="53">
        <f t="shared" si="8"/>
        <v>0</v>
      </c>
      <c r="M102" s="7"/>
    </row>
    <row r="103" spans="1:13" ht="31.2" x14ac:dyDescent="0.3">
      <c r="A103" s="117" t="s">
        <v>373</v>
      </c>
      <c r="B103" s="65" t="s">
        <v>19</v>
      </c>
      <c r="C103" s="66" t="s">
        <v>374</v>
      </c>
      <c r="D103" s="62">
        <f t="shared" si="16"/>
        <v>112500</v>
      </c>
      <c r="E103" s="26">
        <f>E104+E106+E109+E111</f>
        <v>102500</v>
      </c>
      <c r="F103" s="26">
        <f>F104+F106+F109+F111</f>
        <v>10000</v>
      </c>
      <c r="G103" s="20">
        <f t="shared" si="2"/>
        <v>107904.96000000001</v>
      </c>
      <c r="H103" s="26">
        <f>H104+H106+H109</f>
        <v>18700</v>
      </c>
      <c r="I103" s="26">
        <f>I104+I106+I109</f>
        <v>89204.96</v>
      </c>
      <c r="J103" s="20">
        <f t="shared" si="6"/>
        <v>95.915520000000015</v>
      </c>
      <c r="K103" s="20">
        <f t="shared" si="7"/>
        <v>18.243902439024389</v>
      </c>
      <c r="L103" s="20">
        <f t="shared" si="8"/>
        <v>892.04960000000005</v>
      </c>
      <c r="M103" s="7"/>
    </row>
    <row r="104" spans="1:13" ht="78" x14ac:dyDescent="0.3">
      <c r="A104" s="117" t="s">
        <v>375</v>
      </c>
      <c r="B104" s="65" t="s">
        <v>19</v>
      </c>
      <c r="C104" s="66" t="s">
        <v>376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87.2" x14ac:dyDescent="0.3">
      <c r="A105" s="117" t="s">
        <v>377</v>
      </c>
      <c r="B105" s="65" t="s">
        <v>19</v>
      </c>
      <c r="C105" s="66" t="s">
        <v>378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379</v>
      </c>
      <c r="B106" s="65" t="s">
        <v>19</v>
      </c>
      <c r="C106" s="66" t="s">
        <v>380</v>
      </c>
      <c r="D106" s="62">
        <f t="shared" si="16"/>
        <v>10000</v>
      </c>
      <c r="E106" s="26">
        <f>E107+E108</f>
        <v>10000</v>
      </c>
      <c r="F106" s="26">
        <f>F107</f>
        <v>0</v>
      </c>
      <c r="G106" s="20">
        <f t="shared" ref="G106:G164" si="18">H106+I106</f>
        <v>89904.960000000006</v>
      </c>
      <c r="H106" s="26">
        <f>H107+H108</f>
        <v>700</v>
      </c>
      <c r="I106" s="26">
        <f>I107+I108</f>
        <v>89204.96</v>
      </c>
      <c r="J106" s="20">
        <f t="shared" si="6"/>
        <v>899.04960000000005</v>
      </c>
      <c r="K106" s="20">
        <f t="shared" si="7"/>
        <v>7.0000000000000009</v>
      </c>
      <c r="L106" s="20" t="e">
        <f t="shared" si="8"/>
        <v>#DIV/0!</v>
      </c>
      <c r="M106" s="7"/>
    </row>
    <row r="107" spans="1:13" ht="109.8" thickBot="1" x14ac:dyDescent="0.35">
      <c r="A107" s="117" t="s">
        <v>381</v>
      </c>
      <c r="B107" s="65" t="s">
        <v>19</v>
      </c>
      <c r="C107" s="66" t="s">
        <v>382</v>
      </c>
      <c r="D107" s="62">
        <f t="shared" si="16"/>
        <v>10000</v>
      </c>
      <c r="E107" s="26">
        <v>10000</v>
      </c>
      <c r="F107" s="26"/>
      <c r="G107" s="20">
        <f t="shared" si="18"/>
        <v>89904.960000000006</v>
      </c>
      <c r="H107" s="26">
        <v>700</v>
      </c>
      <c r="I107" s="26">
        <v>89204.96</v>
      </c>
      <c r="J107" s="26">
        <f t="shared" si="6"/>
        <v>899.04960000000005</v>
      </c>
      <c r="K107" s="26">
        <f t="shared" si="7"/>
        <v>7.0000000000000009</v>
      </c>
      <c r="L107" s="26" t="e">
        <f t="shared" si="8"/>
        <v>#DIV/0!</v>
      </c>
      <c r="M107" s="7"/>
    </row>
    <row r="108" spans="1:13" ht="93" x14ac:dyDescent="0.3">
      <c r="A108" s="119" t="s">
        <v>388</v>
      </c>
      <c r="B108" s="65" t="s">
        <v>19</v>
      </c>
      <c r="C108" s="66" t="s">
        <v>477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383</v>
      </c>
      <c r="B109" s="65" t="s">
        <v>19</v>
      </c>
      <c r="C109" s="66" t="s">
        <v>384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18000</v>
      </c>
      <c r="H109" s="26">
        <f>H110</f>
        <v>18000</v>
      </c>
      <c r="I109" s="26">
        <f>I110</f>
        <v>0</v>
      </c>
      <c r="J109" s="20">
        <f t="shared" ref="J109:L112" si="19">G109/D109*100</f>
        <v>50</v>
      </c>
      <c r="K109" s="20">
        <f t="shared" si="19"/>
        <v>50</v>
      </c>
      <c r="L109" s="20" t="e">
        <f t="shared" si="19"/>
        <v>#DIV/0!</v>
      </c>
      <c r="M109" s="7"/>
    </row>
    <row r="110" spans="1:13" ht="156" x14ac:dyDescent="0.3">
      <c r="A110" s="123" t="s">
        <v>385</v>
      </c>
      <c r="B110" s="124" t="s">
        <v>19</v>
      </c>
      <c r="C110" s="125" t="s">
        <v>386</v>
      </c>
      <c r="D110" s="62">
        <f t="shared" si="16"/>
        <v>36000</v>
      </c>
      <c r="E110" s="26">
        <v>36000</v>
      </c>
      <c r="F110" s="26"/>
      <c r="G110" s="20">
        <f t="shared" si="18"/>
        <v>18000</v>
      </c>
      <c r="H110" s="26">
        <v>18000</v>
      </c>
      <c r="I110" s="26"/>
      <c r="J110" s="20">
        <f t="shared" si="19"/>
        <v>50</v>
      </c>
      <c r="K110" s="20">
        <f t="shared" si="19"/>
        <v>50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481</v>
      </c>
      <c r="B111" s="65" t="s">
        <v>19</v>
      </c>
      <c r="C111" s="66" t="s">
        <v>480</v>
      </c>
      <c r="D111" s="62">
        <f>E111+F111</f>
        <v>66500</v>
      </c>
      <c r="E111" s="26">
        <v>56500</v>
      </c>
      <c r="F111" s="26">
        <v>10000</v>
      </c>
      <c r="G111" s="20">
        <f>H111+I111</f>
        <v>132753.44</v>
      </c>
      <c r="H111" s="26">
        <v>94823.88</v>
      </c>
      <c r="I111" s="26">
        <v>37929.56</v>
      </c>
      <c r="J111" s="20">
        <f t="shared" si="19"/>
        <v>199.62923308270678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4" si="20">E112+F112</f>
        <v>323700</v>
      </c>
      <c r="E112" s="49">
        <f t="shared" ref="E112:F112" si="21">E116+E113</f>
        <v>0</v>
      </c>
      <c r="F112" s="49">
        <f t="shared" si="21"/>
        <v>323700</v>
      </c>
      <c r="G112" s="53">
        <f t="shared" si="18"/>
        <v>336538.22</v>
      </c>
      <c r="H112" s="49">
        <f>H116+H113</f>
        <v>35781</v>
      </c>
      <c r="I112" s="49">
        <f>I116+I113</f>
        <v>300757.21999999997</v>
      </c>
      <c r="J112" s="53">
        <f t="shared" si="19"/>
        <v>103.96608588198947</v>
      </c>
      <c r="K112" s="53" t="e">
        <f t="shared" si="19"/>
        <v>#DIV/0!</v>
      </c>
      <c r="L112" s="53">
        <f t="shared" si="19"/>
        <v>92.912332406549268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35781</v>
      </c>
      <c r="H113" s="26">
        <f>H114+H115</f>
        <v>35781</v>
      </c>
      <c r="I113" s="26">
        <f>I114+I115</f>
        <v>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35781</v>
      </c>
      <c r="H114" s="26">
        <v>35781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469</v>
      </c>
      <c r="D115" s="26">
        <f t="shared" si="20"/>
        <v>0</v>
      </c>
      <c r="E115" s="26"/>
      <c r="F115" s="26"/>
      <c r="G115" s="20">
        <f>I115</f>
        <v>0</v>
      </c>
      <c r="H115" s="26"/>
      <c r="I115" s="26"/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323700</v>
      </c>
      <c r="E116" s="26">
        <f t="shared" ref="E116:H116" si="23">SUM(E117:E118)</f>
        <v>0</v>
      </c>
      <c r="F116" s="26">
        <f t="shared" si="23"/>
        <v>323700</v>
      </c>
      <c r="G116" s="20">
        <f t="shared" si="18"/>
        <v>300757.21999999997</v>
      </c>
      <c r="H116" s="26">
        <f t="shared" si="23"/>
        <v>0</v>
      </c>
      <c r="I116" s="26">
        <f>I118</f>
        <v>300757.21999999997</v>
      </c>
      <c r="J116" s="20">
        <f t="shared" si="22"/>
        <v>92.912332406549268</v>
      </c>
      <c r="K116" s="20" t="e">
        <f t="shared" si="22"/>
        <v>#DIV/0!</v>
      </c>
      <c r="L116" s="20">
        <f t="shared" si="22"/>
        <v>92.912332406549268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390</v>
      </c>
      <c r="D118" s="26">
        <f t="shared" si="20"/>
        <v>323700</v>
      </c>
      <c r="E118" s="26"/>
      <c r="F118" s="26">
        <v>323700</v>
      </c>
      <c r="G118" s="20">
        <f t="shared" si="18"/>
        <v>300757.21999999997</v>
      </c>
      <c r="H118" s="26"/>
      <c r="I118" s="26">
        <v>300757.21999999997</v>
      </c>
      <c r="J118" s="20">
        <f t="shared" si="22"/>
        <v>92.912332406549268</v>
      </c>
      <c r="K118" s="20" t="e">
        <f t="shared" si="22"/>
        <v>#DIV/0!</v>
      </c>
      <c r="L118" s="20">
        <f t="shared" si="22"/>
        <v>92.912332406549268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D120+D162+D160+D161</f>
        <v>700262930.24000001</v>
      </c>
      <c r="E119" s="49">
        <f>E120+E162+E160</f>
        <v>655669395.24000001</v>
      </c>
      <c r="F119" s="49">
        <f t="shared" ref="F119" si="24">F120+F162</f>
        <v>115158235</v>
      </c>
      <c r="G119" s="49">
        <f>G120+G162+G160+G161</f>
        <v>328549706.95999998</v>
      </c>
      <c r="H119" s="49">
        <f>H120+H162+H160</f>
        <v>327941840.19999999</v>
      </c>
      <c r="I119" s="49">
        <f>I120+I162+I161</f>
        <v>35795984.780000001</v>
      </c>
      <c r="J119" s="53">
        <f t="shared" si="22"/>
        <v>46.918049317189571</v>
      </c>
      <c r="K119" s="53">
        <f t="shared" si="22"/>
        <v>50.016340945723229</v>
      </c>
      <c r="L119" s="53">
        <f t="shared" si="22"/>
        <v>31.084172816646593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707843792</v>
      </c>
      <c r="E120" s="49">
        <f>E121+E127+E136+E151</f>
        <v>663250257</v>
      </c>
      <c r="F120" s="49">
        <f>F121+F127+F136+F152+F151+F161</f>
        <v>115158235</v>
      </c>
      <c r="G120" s="49">
        <f>G121+G127+G136+G151</f>
        <v>336130568.71999997</v>
      </c>
      <c r="H120" s="49">
        <f>H121+H127+H136+H151</f>
        <v>335522701.95999998</v>
      </c>
      <c r="I120" s="49">
        <f>I121+I127+I136+I152+I151</f>
        <v>35795984.780000001</v>
      </c>
      <c r="J120" s="49">
        <f t="shared" si="22"/>
        <v>47.486546116378172</v>
      </c>
      <c r="K120" s="49">
        <f t="shared" si="22"/>
        <v>50.58764748582675</v>
      </c>
      <c r="L120" s="49">
        <f t="shared" si="22"/>
        <v>31.084172816646593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394</v>
      </c>
      <c r="D121" s="26">
        <f>D122</f>
        <v>309477800</v>
      </c>
      <c r="E121" s="26">
        <f>E122+E126</f>
        <v>309477800</v>
      </c>
      <c r="F121" s="26">
        <f>F122+F126</f>
        <v>67794500</v>
      </c>
      <c r="G121" s="26">
        <f>G122</f>
        <v>161813900</v>
      </c>
      <c r="H121" s="26">
        <f>H122+H126</f>
        <v>161813900</v>
      </c>
      <c r="I121" s="26">
        <f>I122+I126</f>
        <v>34420750</v>
      </c>
      <c r="J121" s="20">
        <f t="shared" ref="J121:L126" si="25">G121/D121*100</f>
        <v>52.286109052087092</v>
      </c>
      <c r="K121" s="20">
        <f t="shared" si="25"/>
        <v>52.286109052087092</v>
      </c>
      <c r="L121" s="20">
        <f t="shared" si="25"/>
        <v>50.772186534305888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395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67794500</v>
      </c>
      <c r="G122" s="26">
        <f>G123+G124+G126</f>
        <v>161813900</v>
      </c>
      <c r="H122" s="26">
        <f t="shared" si="26"/>
        <v>98653600</v>
      </c>
      <c r="I122" s="26">
        <f>I123+I124+I125</f>
        <v>34420750</v>
      </c>
      <c r="J122" s="20">
        <f t="shared" si="25"/>
        <v>52.286109052087092</v>
      </c>
      <c r="K122" s="20">
        <f t="shared" si="25"/>
        <v>53.86280200832946</v>
      </c>
      <c r="L122" s="20">
        <f t="shared" si="25"/>
        <v>50.772186534305888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396</v>
      </c>
      <c r="D123" s="26">
        <f t="shared" si="20"/>
        <v>183157200</v>
      </c>
      <c r="E123" s="26">
        <v>183157200</v>
      </c>
      <c r="F123" s="26"/>
      <c r="G123" s="20">
        <f t="shared" si="18"/>
        <v>98653600</v>
      </c>
      <c r="H123" s="26">
        <v>98653600</v>
      </c>
      <c r="I123" s="26"/>
      <c r="J123" s="20">
        <f t="shared" si="25"/>
        <v>53.86280200832946</v>
      </c>
      <c r="K123" s="20">
        <f t="shared" si="25"/>
        <v>53.86280200832946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397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444</v>
      </c>
      <c r="B125" s="24" t="s">
        <v>19</v>
      </c>
      <c r="C125" s="25" t="s">
        <v>443</v>
      </c>
      <c r="D125" s="26"/>
      <c r="E125" s="26"/>
      <c r="F125" s="26">
        <v>67794500</v>
      </c>
      <c r="G125" s="20"/>
      <c r="H125" s="26"/>
      <c r="I125" s="26">
        <v>34420750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398</v>
      </c>
      <c r="D126" s="26">
        <f t="shared" si="20"/>
        <v>126320600</v>
      </c>
      <c r="E126" s="26">
        <v>126320600</v>
      </c>
      <c r="F126" s="26"/>
      <c r="G126" s="20">
        <f t="shared" si="18"/>
        <v>63160300</v>
      </c>
      <c r="H126" s="26">
        <v>63160300</v>
      </c>
      <c r="I126" s="26"/>
      <c r="J126" s="20">
        <f t="shared" si="25"/>
        <v>50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399</v>
      </c>
      <c r="D127" s="49">
        <f t="shared" si="20"/>
        <v>119066192</v>
      </c>
      <c r="E127" s="49">
        <f>E129+E133+E128+E132+E131</f>
        <v>74168957</v>
      </c>
      <c r="F127" s="49">
        <f>F129+F133+F130+F128</f>
        <v>44897235</v>
      </c>
      <c r="G127" s="53">
        <f t="shared" si="18"/>
        <v>41984951.329999998</v>
      </c>
      <c r="H127" s="49">
        <f>H129+H133+H128+H132+H131</f>
        <v>41584951.329999998</v>
      </c>
      <c r="I127" s="49">
        <f>I129+I133+I128++I130</f>
        <v>400000</v>
      </c>
      <c r="J127" s="53">
        <f>G127/D127*100</f>
        <v>35.261857816028922</v>
      </c>
      <c r="K127" s="53">
        <f>H127/E127*100</f>
        <v>56.067865872780168</v>
      </c>
      <c r="L127" s="53">
        <f>I127/F127*100</f>
        <v>0.89092346109955323</v>
      </c>
      <c r="M127" s="7"/>
    </row>
    <row r="128" spans="1:13" ht="218.4" x14ac:dyDescent="0.3">
      <c r="A128" s="114" t="s">
        <v>460</v>
      </c>
      <c r="B128" s="24" t="s">
        <v>19</v>
      </c>
      <c r="C128" s="25" t="s">
        <v>451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431</v>
      </c>
      <c r="B129" s="24" t="s">
        <v>19</v>
      </c>
      <c r="C129" s="25" t="s">
        <v>430</v>
      </c>
      <c r="D129" s="26">
        <f t="shared" si="20"/>
        <v>2513300</v>
      </c>
      <c r="E129" s="26">
        <v>2513300</v>
      </c>
      <c r="F129" s="26"/>
      <c r="G129" s="20">
        <f t="shared" si="18"/>
        <v>839963.84</v>
      </c>
      <c r="H129" s="26">
        <v>839963.84</v>
      </c>
      <c r="I129" s="26"/>
      <c r="J129" s="26">
        <f t="shared" si="27"/>
        <v>33.420755182429474</v>
      </c>
      <c r="K129" s="26">
        <f t="shared" si="28"/>
        <v>33.420755182429474</v>
      </c>
      <c r="L129" s="53" t="e">
        <f t="shared" si="29"/>
        <v>#DIV/0!</v>
      </c>
      <c r="M129" s="7"/>
    </row>
    <row r="130" spans="1:13" ht="196.5" customHeight="1" x14ac:dyDescent="0.3">
      <c r="A130" s="114" t="s">
        <v>454</v>
      </c>
      <c r="B130" s="24" t="s">
        <v>19</v>
      </c>
      <c r="C130" s="25" t="s">
        <v>449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493</v>
      </c>
      <c r="B131" s="24" t="s">
        <v>19</v>
      </c>
      <c r="C131" s="25" t="s">
        <v>492</v>
      </c>
      <c r="D131" s="26">
        <f>E131+F131</f>
        <v>50535400</v>
      </c>
      <c r="E131" s="26">
        <v>50535400</v>
      </c>
      <c r="F131" s="26"/>
      <c r="G131" s="20">
        <f>H131+I131</f>
        <v>36450033.240000002</v>
      </c>
      <c r="H131" s="26">
        <v>36450033.240000002</v>
      </c>
      <c r="I131" s="26"/>
      <c r="J131" s="26">
        <f t="shared" si="27"/>
        <v>72.1277228240006</v>
      </c>
      <c r="K131" s="26"/>
      <c r="L131" s="53"/>
      <c r="M131" s="7"/>
    </row>
    <row r="132" spans="1:13" ht="44.25" customHeight="1" x14ac:dyDescent="0.3">
      <c r="A132" s="114" t="s">
        <v>461</v>
      </c>
      <c r="B132" s="24" t="s">
        <v>19</v>
      </c>
      <c r="C132" s="25" t="s">
        <v>458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400</v>
      </c>
      <c r="D133" s="26">
        <f t="shared" si="20"/>
        <v>65979952</v>
      </c>
      <c r="E133" s="26">
        <f t="shared" ref="E133:I133" si="30">E134+E135</f>
        <v>21082717</v>
      </c>
      <c r="F133" s="26">
        <f>F135</f>
        <v>44897235</v>
      </c>
      <c r="G133" s="20">
        <f t="shared" si="18"/>
        <v>4657414.25</v>
      </c>
      <c r="H133" s="26">
        <f t="shared" si="30"/>
        <v>4257414.25</v>
      </c>
      <c r="I133" s="26">
        <f t="shared" si="30"/>
        <v>400000</v>
      </c>
      <c r="J133" s="20">
        <f t="shared" ref="J133:L135" si="31">G133/D133*100</f>
        <v>7.0588324314027995</v>
      </c>
      <c r="K133" s="20">
        <f t="shared" si="31"/>
        <v>20.193859501125967</v>
      </c>
      <c r="L133" s="20">
        <f t="shared" si="31"/>
        <v>0.89092346109955323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401</v>
      </c>
      <c r="D134" s="26">
        <f t="shared" si="20"/>
        <v>21082717</v>
      </c>
      <c r="E134" s="26">
        <v>21082717</v>
      </c>
      <c r="F134" s="26"/>
      <c r="G134" s="20">
        <f t="shared" si="18"/>
        <v>4257414.25</v>
      </c>
      <c r="H134" s="26">
        <v>4257414.25</v>
      </c>
      <c r="I134" s="26"/>
      <c r="J134" s="20">
        <f t="shared" si="31"/>
        <v>20.193859501125967</v>
      </c>
      <c r="K134" s="20">
        <f t="shared" si="31"/>
        <v>20.193859501125967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402</v>
      </c>
      <c r="D135" s="26">
        <f t="shared" si="20"/>
        <v>44897235</v>
      </c>
      <c r="E135" s="26"/>
      <c r="F135" s="26">
        <v>44897235</v>
      </c>
      <c r="G135" s="20">
        <f t="shared" si="18"/>
        <v>400000</v>
      </c>
      <c r="H135" s="26"/>
      <c r="I135" s="26">
        <v>400000</v>
      </c>
      <c r="J135" s="20">
        <f t="shared" si="31"/>
        <v>0.89092346109955323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403</v>
      </c>
      <c r="D136" s="49">
        <f t="shared" si="20"/>
        <v>271038000</v>
      </c>
      <c r="E136" s="49">
        <f>E137+E139+E141+E143+E146+E149+E148</f>
        <v>269571500</v>
      </c>
      <c r="F136" s="49">
        <f>F137+F139+F141+F143+F146+F148+F149</f>
        <v>1466500</v>
      </c>
      <c r="G136" s="53">
        <f t="shared" si="18"/>
        <v>125909915.75</v>
      </c>
      <c r="H136" s="49">
        <f>H137+H139+H141+H143+H146+H149+H148</f>
        <v>125224680.97</v>
      </c>
      <c r="I136" s="26">
        <f>I137+I139+I141+I143+I146+I148+I149+I145</f>
        <v>685234.78</v>
      </c>
      <c r="J136" s="53">
        <f>G136/D136*100</f>
        <v>46.454709579468563</v>
      </c>
      <c r="K136" s="53">
        <f>H136/E136*100</f>
        <v>46.453234473970731</v>
      </c>
      <c r="L136" s="53">
        <f>I136/F136*100</f>
        <v>46.725862938970344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404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405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406</v>
      </c>
      <c r="D139" s="26">
        <f t="shared" si="20"/>
        <v>1298400</v>
      </c>
      <c r="E139" s="26">
        <f>E140</f>
        <v>0</v>
      </c>
      <c r="F139" s="26">
        <f>F140</f>
        <v>1298400</v>
      </c>
      <c r="G139" s="20">
        <f t="shared" si="18"/>
        <v>619250</v>
      </c>
      <c r="H139" s="26">
        <f>H140</f>
        <v>0</v>
      </c>
      <c r="I139" s="26">
        <f>I140</f>
        <v>619250</v>
      </c>
      <c r="J139" s="20">
        <f t="shared" ref="J139:L145" si="32">G139/D139*100</f>
        <v>47.693314849044974</v>
      </c>
      <c r="K139" s="20" t="e">
        <f t="shared" si="32"/>
        <v>#DIV/0!</v>
      </c>
      <c r="L139" s="20">
        <f t="shared" si="32"/>
        <v>47.693314849044974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407</v>
      </c>
      <c r="D140" s="26">
        <f t="shared" si="20"/>
        <v>1298400</v>
      </c>
      <c r="E140" s="26"/>
      <c r="F140" s="26">
        <v>1298400</v>
      </c>
      <c r="G140" s="20">
        <f t="shared" si="18"/>
        <v>619250</v>
      </c>
      <c r="H140" s="26">
        <v>0</v>
      </c>
      <c r="I140" s="26">
        <v>619250</v>
      </c>
      <c r="J140" s="20">
        <f t="shared" si="32"/>
        <v>47.693314849044974</v>
      </c>
      <c r="K140" s="20" t="e">
        <f t="shared" si="32"/>
        <v>#DIV/0!</v>
      </c>
      <c r="L140" s="20">
        <f t="shared" si="32"/>
        <v>47.693314849044974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408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409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410</v>
      </c>
      <c r="D143" s="26">
        <f t="shared" si="20"/>
        <v>59750200</v>
      </c>
      <c r="E143" s="26">
        <f>E144+E145</f>
        <v>59582100</v>
      </c>
      <c r="F143" s="26">
        <f>F144+F145</f>
        <v>168100</v>
      </c>
      <c r="G143" s="20">
        <f t="shared" si="18"/>
        <v>29679418.370000001</v>
      </c>
      <c r="H143" s="26">
        <f>H144+H145</f>
        <v>29679418.370000001</v>
      </c>
      <c r="I143" s="26"/>
      <c r="J143" s="20">
        <f t="shared" si="32"/>
        <v>49.672500460249509</v>
      </c>
      <c r="K143" s="20">
        <f t="shared" si="32"/>
        <v>49.812642337212019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411</v>
      </c>
      <c r="D144" s="26">
        <f t="shared" si="20"/>
        <v>59582100</v>
      </c>
      <c r="E144" s="26">
        <v>59582100</v>
      </c>
      <c r="F144" s="26"/>
      <c r="G144" s="20">
        <f t="shared" si="18"/>
        <v>29679418.370000001</v>
      </c>
      <c r="H144" s="26">
        <v>29679418.370000001</v>
      </c>
      <c r="I144" s="26"/>
      <c r="J144" s="20">
        <f t="shared" si="32"/>
        <v>49.812642337212019</v>
      </c>
      <c r="K144" s="20">
        <f t="shared" si="32"/>
        <v>49.812642337212019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414</v>
      </c>
      <c r="D145" s="26">
        <f t="shared" si="20"/>
        <v>168100</v>
      </c>
      <c r="E145" s="26"/>
      <c r="F145" s="26">
        <v>168100</v>
      </c>
      <c r="G145" s="20">
        <f t="shared" si="18"/>
        <v>65984.78</v>
      </c>
      <c r="H145" s="26"/>
      <c r="I145" s="26">
        <v>65984.78</v>
      </c>
      <c r="J145" s="20">
        <f t="shared" si="32"/>
        <v>39.253289708506841</v>
      </c>
      <c r="K145" s="20" t="e">
        <f t="shared" si="32"/>
        <v>#DIV/0!</v>
      </c>
      <c r="L145" s="20">
        <f t="shared" si="32"/>
        <v>39.253289708506841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412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413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415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416</v>
      </c>
      <c r="D149" s="26">
        <f t="shared" si="20"/>
        <v>209988600</v>
      </c>
      <c r="E149" s="26">
        <f>E150</f>
        <v>209988600</v>
      </c>
      <c r="F149" s="26"/>
      <c r="G149" s="20">
        <f t="shared" si="18"/>
        <v>95544462.599999994</v>
      </c>
      <c r="H149" s="26">
        <f>H150</f>
        <v>95544462.599999994</v>
      </c>
      <c r="I149" s="26"/>
      <c r="J149" s="20">
        <f t="shared" ref="J149:L152" si="34">G149/D149*100</f>
        <v>45.499833133798688</v>
      </c>
      <c r="K149" s="20">
        <f t="shared" si="34"/>
        <v>45.499833133798688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417</v>
      </c>
      <c r="D150" s="26">
        <f t="shared" si="20"/>
        <v>209988600</v>
      </c>
      <c r="E150" s="26">
        <v>209988600</v>
      </c>
      <c r="F150" s="26"/>
      <c r="G150" s="20">
        <f t="shared" si="18"/>
        <v>95544462.599999994</v>
      </c>
      <c r="H150" s="26">
        <v>95544462.599999994</v>
      </c>
      <c r="I150" s="26"/>
      <c r="J150" s="20">
        <f t="shared" si="34"/>
        <v>45.499833133798688</v>
      </c>
      <c r="K150" s="20">
        <f t="shared" si="34"/>
        <v>45.499833133798688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418</v>
      </c>
      <c r="D151" s="26">
        <f>D155+D154</f>
        <v>8261800</v>
      </c>
      <c r="E151" s="26">
        <f>E152+E155+E154</f>
        <v>10032000</v>
      </c>
      <c r="F151" s="26">
        <f>F152+F155</f>
        <v>1000000</v>
      </c>
      <c r="G151" s="20">
        <f>G154+G155</f>
        <v>6421801.6399999997</v>
      </c>
      <c r="H151" s="26">
        <f>H152+H155+H154</f>
        <v>6899169.6600000001</v>
      </c>
      <c r="I151" s="26">
        <f>I155+I154</f>
        <v>290000</v>
      </c>
      <c r="J151" s="20">
        <f t="shared" si="34"/>
        <v>77.728844077561789</v>
      </c>
      <c r="K151" s="20">
        <f t="shared" si="34"/>
        <v>68.771627392344499</v>
      </c>
      <c r="L151" s="20">
        <f t="shared" si="34"/>
        <v>28.999999999999996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419</v>
      </c>
      <c r="D152" s="26"/>
      <c r="E152" s="26">
        <f>E153</f>
        <v>1770200</v>
      </c>
      <c r="F152" s="26">
        <f>F153</f>
        <v>0</v>
      </c>
      <c r="G152" s="20"/>
      <c r="H152" s="26">
        <f>H153</f>
        <v>767368.02</v>
      </c>
      <c r="I152" s="26">
        <f>I153</f>
        <v>0</v>
      </c>
      <c r="J152" s="20" t="e">
        <f t="shared" si="34"/>
        <v>#DIV/0!</v>
      </c>
      <c r="K152" s="20">
        <f t="shared" si="34"/>
        <v>43.349227205965427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420</v>
      </c>
      <c r="D153" s="26"/>
      <c r="E153" s="26">
        <v>1770200</v>
      </c>
      <c r="F153" s="26"/>
      <c r="G153" s="20"/>
      <c r="H153" s="26">
        <v>767368.02</v>
      </c>
      <c r="I153" s="26"/>
      <c r="J153" s="26" t="e">
        <f t="shared" ref="J153:J160" si="35">G153/D153*100</f>
        <v>#DIV/0!</v>
      </c>
      <c r="K153" s="26">
        <f t="shared" ref="K153:K160" si="36">H153/E153*100</f>
        <v>43.349227205965427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433</v>
      </c>
      <c r="B154" s="24" t="s">
        <v>19</v>
      </c>
      <c r="C154" s="25" t="s">
        <v>432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421</v>
      </c>
      <c r="B155" s="47" t="s">
        <v>19</v>
      </c>
      <c r="C155" s="48" t="s">
        <v>422</v>
      </c>
      <c r="D155" s="49">
        <f>E155+D159</f>
        <v>8261800</v>
      </c>
      <c r="E155" s="49">
        <f>E156+E157+E158</f>
        <v>8261800</v>
      </c>
      <c r="F155" s="49">
        <f>F159</f>
        <v>1000000</v>
      </c>
      <c r="G155" s="53">
        <f>H155+G159</f>
        <v>6421801.6399999997</v>
      </c>
      <c r="H155" s="49">
        <f>H156+H157+H158</f>
        <v>6131801.6399999997</v>
      </c>
      <c r="I155" s="49">
        <f>I159</f>
        <v>290000</v>
      </c>
      <c r="J155" s="49">
        <f t="shared" si="35"/>
        <v>77.728844077561789</v>
      </c>
      <c r="K155" s="49">
        <f t="shared" si="36"/>
        <v>74.218713113365126</v>
      </c>
      <c r="L155" s="49">
        <f t="shared" si="37"/>
        <v>28.999999999999996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482</v>
      </c>
      <c r="D156" s="26">
        <f>E156</f>
        <v>7261800</v>
      </c>
      <c r="E156" s="26">
        <v>7261800</v>
      </c>
      <c r="F156" s="26"/>
      <c r="G156" s="20">
        <f t="shared" si="18"/>
        <v>5253101.6399999997</v>
      </c>
      <c r="H156" s="26">
        <v>5253101.6399999997</v>
      </c>
      <c r="I156" s="26"/>
      <c r="J156" s="26">
        <f t="shared" si="35"/>
        <v>72.33883665206973</v>
      </c>
      <c r="K156" s="26">
        <f t="shared" si="36"/>
        <v>72.33883665206973</v>
      </c>
      <c r="L156" s="26" t="e">
        <f t="shared" si="37"/>
        <v>#DIV/0!</v>
      </c>
      <c r="M156" s="7"/>
    </row>
    <row r="157" spans="1:13" ht="31.2" x14ac:dyDescent="0.3">
      <c r="A157" s="114" t="s">
        <v>427</v>
      </c>
      <c r="B157" s="24" t="s">
        <v>19</v>
      </c>
      <c r="C157" s="25" t="s">
        <v>479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490</v>
      </c>
      <c r="B158" s="24" t="s">
        <v>19</v>
      </c>
      <c r="C158" s="25" t="s">
        <v>489</v>
      </c>
      <c r="D158" s="26">
        <f>E158</f>
        <v>1000000</v>
      </c>
      <c r="E158" s="26">
        <v>1000000</v>
      </c>
      <c r="F158" s="26"/>
      <c r="G158" s="20">
        <f>H158</f>
        <v>878700</v>
      </c>
      <c r="H158" s="26">
        <v>878700</v>
      </c>
      <c r="I158" s="26"/>
      <c r="J158" s="26"/>
      <c r="K158" s="26">
        <f t="shared" si="36"/>
        <v>87.87</v>
      </c>
      <c r="L158" s="26"/>
      <c r="M158" s="7"/>
    </row>
    <row r="159" spans="1:13" ht="31.2" x14ac:dyDescent="0.3">
      <c r="A159" s="114" t="s">
        <v>428</v>
      </c>
      <c r="B159" s="24" t="s">
        <v>19</v>
      </c>
      <c r="C159" s="25" t="s">
        <v>426</v>
      </c>
      <c r="D159" s="26"/>
      <c r="E159" s="26"/>
      <c r="F159" s="26">
        <v>1000000</v>
      </c>
      <c r="G159" s="20">
        <f>I159</f>
        <v>290000</v>
      </c>
      <c r="H159" s="26"/>
      <c r="I159" s="26">
        <v>290000</v>
      </c>
      <c r="J159" s="26" t="e">
        <f t="shared" si="35"/>
        <v>#DIV/0!</v>
      </c>
      <c r="K159" s="26" t="e">
        <f t="shared" si="36"/>
        <v>#DIV/0!</v>
      </c>
      <c r="L159" s="26">
        <f t="shared" si="37"/>
        <v>28.999999999999996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494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0" t="e">
        <f t="shared" si="35"/>
        <v>#DIV/0!</v>
      </c>
      <c r="K160" s="26" t="e">
        <f t="shared" si="36"/>
        <v>#DIV/0!</v>
      </c>
      <c r="L160" s="26" t="e">
        <f t="shared" si="37"/>
        <v>#DIV/0!</v>
      </c>
      <c r="M160" s="7"/>
    </row>
    <row r="161" spans="1:13" ht="15.6" x14ac:dyDescent="0.3">
      <c r="A161" s="114" t="s">
        <v>452</v>
      </c>
      <c r="B161" s="24" t="s">
        <v>19</v>
      </c>
      <c r="C161" s="25" t="s">
        <v>495</v>
      </c>
      <c r="D161" s="26">
        <f t="shared" ref="D161" si="38">E161+F161</f>
        <v>0</v>
      </c>
      <c r="E161" s="26"/>
      <c r="F161" s="26"/>
      <c r="G161" s="20">
        <f>I161</f>
        <v>0</v>
      </c>
      <c r="H161" s="26"/>
      <c r="I161" s="26"/>
      <c r="J161" s="20" t="e">
        <f t="shared" ref="J161" si="39">G161/D161*100</f>
        <v>#DIV/0!</v>
      </c>
      <c r="K161" s="26" t="e">
        <f t="shared" ref="K161" si="40">H161/E161*100</f>
        <v>#DIV/0!</v>
      </c>
      <c r="L161" s="26" t="e">
        <f t="shared" ref="L161" si="41">I161/F161*100</f>
        <v>#DIV/0!</v>
      </c>
      <c r="M161" s="7"/>
    </row>
    <row r="162" spans="1:13" ht="78" x14ac:dyDescent="0.3">
      <c r="A162" s="111" t="s">
        <v>159</v>
      </c>
      <c r="B162" s="24" t="s">
        <v>19</v>
      </c>
      <c r="C162" s="25" t="s">
        <v>158</v>
      </c>
      <c r="D162" s="26">
        <f t="shared" si="20"/>
        <v>-7580861.7599999998</v>
      </c>
      <c r="E162" s="26">
        <f>E163+E164</f>
        <v>-7580861.7599999998</v>
      </c>
      <c r="F162" s="26">
        <f>F163+F164</f>
        <v>0</v>
      </c>
      <c r="G162" s="53">
        <f t="shared" si="18"/>
        <v>-7580861.7599999998</v>
      </c>
      <c r="H162" s="26">
        <f>H163+H164</f>
        <v>-7580861.7599999998</v>
      </c>
      <c r="I162" s="26">
        <f>I163+I164</f>
        <v>0</v>
      </c>
      <c r="J162" s="20">
        <f t="shared" ref="J162:L163" si="42">G162/D162*100</f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78" x14ac:dyDescent="0.3">
      <c r="A163" s="114" t="s">
        <v>159</v>
      </c>
      <c r="B163" s="24" t="s">
        <v>19</v>
      </c>
      <c r="C163" s="25" t="s">
        <v>423</v>
      </c>
      <c r="D163" s="26">
        <f t="shared" si="20"/>
        <v>-7580861.7599999998</v>
      </c>
      <c r="E163" s="26">
        <v>-7580861.7599999998</v>
      </c>
      <c r="F163" s="26"/>
      <c r="G163" s="20">
        <f t="shared" si="18"/>
        <v>-7580861.7599999998</v>
      </c>
      <c r="H163" s="26">
        <v>-7580861.7599999998</v>
      </c>
      <c r="I163" s="26"/>
      <c r="J163" s="20">
        <f t="shared" si="42"/>
        <v>100</v>
      </c>
      <c r="K163" s="20">
        <f t="shared" si="42"/>
        <v>100</v>
      </c>
      <c r="L163" s="20" t="e">
        <f t="shared" si="42"/>
        <v>#DIV/0!</v>
      </c>
      <c r="M163" s="7"/>
    </row>
    <row r="164" spans="1:13" ht="63" thickBot="1" x14ac:dyDescent="0.35">
      <c r="A164" s="114" t="s">
        <v>160</v>
      </c>
      <c r="B164" s="24" t="s">
        <v>19</v>
      </c>
      <c r="C164" s="25" t="s">
        <v>424</v>
      </c>
      <c r="D164" s="26">
        <f t="shared" si="20"/>
        <v>0</v>
      </c>
      <c r="E164" s="26"/>
      <c r="F164" s="26"/>
      <c r="G164" s="20">
        <f t="shared" si="18"/>
        <v>0</v>
      </c>
      <c r="H164" s="26"/>
      <c r="I164" s="26"/>
      <c r="J164" s="26"/>
      <c r="K164" s="26"/>
      <c r="L164" s="26"/>
      <c r="M164" s="7"/>
    </row>
    <row r="165" spans="1:13" x14ac:dyDescent="0.3">
      <c r="A165" s="8"/>
      <c r="B165" s="11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3" t="s">
        <v>161</v>
      </c>
    </row>
    <row r="166" spans="1:13" x14ac:dyDescent="0.3">
      <c r="A166" s="8"/>
      <c r="B166" s="8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H23" sqref="H23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814653620.98000014</v>
      </c>
      <c r="E7" s="49">
        <f t="shared" si="0"/>
        <v>737750675.18000007</v>
      </c>
      <c r="F7" s="49">
        <f t="shared" si="0"/>
        <v>147467645.80000001</v>
      </c>
      <c r="G7" s="49">
        <f t="shared" si="0"/>
        <v>380193914.58999997</v>
      </c>
      <c r="H7" s="49">
        <f>H9+H18+H20+H25+H31+H38+H44+H47+H49+H54+H57+H59+H36</f>
        <v>366055296.17000002</v>
      </c>
      <c r="I7" s="49">
        <f t="shared" si="0"/>
        <v>49326736.440000005</v>
      </c>
      <c r="J7" s="49">
        <f>G7/D7*100</f>
        <v>46.669394795378167</v>
      </c>
      <c r="K7" s="49">
        <f>H7/E7*100</f>
        <v>49.61775142810788</v>
      </c>
      <c r="L7" s="49">
        <f>I7/F7*100</f>
        <v>33.449192310900784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208317340.56</v>
      </c>
      <c r="E9" s="49">
        <f t="shared" si="1"/>
        <v>157312086.56</v>
      </c>
      <c r="F9" s="49">
        <f t="shared" si="1"/>
        <v>51005254</v>
      </c>
      <c r="G9" s="49">
        <f t="shared" si="1"/>
        <v>100029784.17999999</v>
      </c>
      <c r="H9" s="49">
        <f t="shared" si="1"/>
        <v>73687434.49000001</v>
      </c>
      <c r="I9" s="49">
        <f t="shared" si="1"/>
        <v>26342349.690000001</v>
      </c>
      <c r="J9" s="49">
        <f t="shared" ref="J9:L13" si="2">G9/D9*100</f>
        <v>48.017982521809891</v>
      </c>
      <c r="K9" s="49">
        <f t="shared" si="2"/>
        <v>46.841559413106552</v>
      </c>
      <c r="L9" s="49">
        <f t="shared" si="2"/>
        <v>51.646345472566409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10611738</v>
      </c>
      <c r="E10" s="59">
        <v>3871000</v>
      </c>
      <c r="F10" s="59">
        <v>6740738</v>
      </c>
      <c r="G10" s="59">
        <f>H10+I10</f>
        <v>4856374.8499999996</v>
      </c>
      <c r="H10" s="59">
        <v>1848148.35</v>
      </c>
      <c r="I10" s="59">
        <v>3008226.5</v>
      </c>
      <c r="J10" s="26">
        <f t="shared" si="2"/>
        <v>45.764179722492202</v>
      </c>
      <c r="K10" s="26">
        <f t="shared" si="2"/>
        <v>47.743434513045727</v>
      </c>
      <c r="L10" s="26">
        <f t="shared" si="2"/>
        <v>44.627554134280253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81631.51999999999</v>
      </c>
      <c r="E11" s="59">
        <v>53631.519999999997</v>
      </c>
      <c r="F11" s="59">
        <v>28000</v>
      </c>
      <c r="G11" s="59">
        <f t="shared" ref="G11:G17" si="4">H11+I11</f>
        <v>50026.52</v>
      </c>
      <c r="H11" s="59">
        <v>49676.52</v>
      </c>
      <c r="I11" s="59">
        <v>350</v>
      </c>
      <c r="J11" s="26">
        <f t="shared" si="2"/>
        <v>61.283337612726065</v>
      </c>
      <c r="K11" s="26">
        <f t="shared" si="2"/>
        <v>92.625605241097034</v>
      </c>
      <c r="L11" s="26">
        <f t="shared" si="2"/>
        <v>1.25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82488300.479999989</v>
      </c>
      <c r="E12" s="59">
        <v>38309884.479999997</v>
      </c>
      <c r="F12" s="59">
        <v>44178416</v>
      </c>
      <c r="G12" s="59">
        <f>H12+I12</f>
        <v>41488126.049999997</v>
      </c>
      <c r="H12" s="59">
        <v>18154352.859999999</v>
      </c>
      <c r="I12" s="59">
        <v>23333773.190000001</v>
      </c>
      <c r="J12" s="26">
        <f t="shared" si="2"/>
        <v>50.295770198416392</v>
      </c>
      <c r="K12" s="26">
        <f t="shared" si="2"/>
        <v>47.388169153779714</v>
      </c>
      <c r="L12" s="26">
        <f t="shared" si="2"/>
        <v>52.817134027621094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800</v>
      </c>
      <c r="H13" s="59">
        <v>800</v>
      </c>
      <c r="I13" s="59">
        <v>0</v>
      </c>
      <c r="J13" s="26"/>
      <c r="K13" s="26">
        <f t="shared" si="2"/>
        <v>100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11426199.220000001</v>
      </c>
      <c r="H14" s="59">
        <v>11426199.220000001</v>
      </c>
      <c r="I14" s="59">
        <v>0</v>
      </c>
      <c r="J14" s="26">
        <f>G14/D14*100</f>
        <v>44.502192815886389</v>
      </c>
      <c r="K14" s="26">
        <f>H14/E14*100</f>
        <v>44.502192815886389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89353283.590000004</v>
      </c>
      <c r="E17" s="59">
        <v>89351183.590000004</v>
      </c>
      <c r="F17" s="59">
        <v>2100</v>
      </c>
      <c r="G17" s="59">
        <f t="shared" si="4"/>
        <v>42208257.539999999</v>
      </c>
      <c r="H17" s="59">
        <v>42208257.539999999</v>
      </c>
      <c r="I17" s="59"/>
      <c r="J17" s="26">
        <f t="shared" ref="J17:J61" si="5">G17/D17*100</f>
        <v>47.237500228501673</v>
      </c>
      <c r="K17" s="26">
        <f t="shared" ref="K17:K61" si="6">H17/E17*100</f>
        <v>47.238610440437249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1298401.46</v>
      </c>
      <c r="E18" s="49">
        <f t="shared" si="8"/>
        <v>0</v>
      </c>
      <c r="F18" s="49">
        <f t="shared" si="8"/>
        <v>1298401.46</v>
      </c>
      <c r="G18" s="49">
        <f t="shared" si="8"/>
        <v>619250</v>
      </c>
      <c r="H18" s="49">
        <f t="shared" si="8"/>
        <v>0</v>
      </c>
      <c r="I18" s="49">
        <f t="shared" si="8"/>
        <v>619250</v>
      </c>
      <c r="J18" s="49">
        <f t="shared" si="5"/>
        <v>47.693261219838739</v>
      </c>
      <c r="K18" s="49" t="e">
        <f t="shared" si="6"/>
        <v>#DIV/0!</v>
      </c>
      <c r="L18" s="49">
        <f t="shared" si="7"/>
        <v>47.693261219838739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1298401.46</v>
      </c>
      <c r="E19" s="59"/>
      <c r="F19" s="59">
        <v>1298401.46</v>
      </c>
      <c r="G19" s="59">
        <f>I19</f>
        <v>619250</v>
      </c>
      <c r="H19" s="59"/>
      <c r="I19" s="59">
        <v>619250</v>
      </c>
      <c r="J19" s="26">
        <f t="shared" si="5"/>
        <v>47.693261219838739</v>
      </c>
      <c r="K19" s="26" t="e">
        <f t="shared" si="6"/>
        <v>#DIV/0!</v>
      </c>
      <c r="L19" s="26">
        <f t="shared" si="7"/>
        <v>47.693261219838739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14991100</v>
      </c>
      <c r="E20" s="49">
        <f t="shared" si="9"/>
        <v>12901000</v>
      </c>
      <c r="F20" s="49">
        <f t="shared" si="9"/>
        <v>2090100</v>
      </c>
      <c r="G20" s="49">
        <f t="shared" si="9"/>
        <v>5622402.5600000005</v>
      </c>
      <c r="H20" s="49">
        <f>H21+H22+H23+H24</f>
        <v>5090170.9800000004</v>
      </c>
      <c r="I20" s="49">
        <f>I22+I23</f>
        <v>532231.57999999996</v>
      </c>
      <c r="J20" s="49">
        <f t="shared" si="5"/>
        <v>37.504936662419709</v>
      </c>
      <c r="K20" s="49">
        <f t="shared" si="6"/>
        <v>39.455631191380519</v>
      </c>
      <c r="L20" s="49">
        <f t="shared" si="7"/>
        <v>25.464407444619873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13450000</v>
      </c>
      <c r="E22" s="59">
        <v>12840000</v>
      </c>
      <c r="F22" s="59">
        <v>610000</v>
      </c>
      <c r="G22" s="59">
        <f>H22+I22</f>
        <v>5190807.58</v>
      </c>
      <c r="H22" s="59">
        <v>5081520.9800000004</v>
      </c>
      <c r="I22" s="59">
        <v>109286.6</v>
      </c>
      <c r="J22" s="26">
        <f t="shared" si="5"/>
        <v>38.593364907063197</v>
      </c>
      <c r="K22" s="26">
        <f t="shared" si="6"/>
        <v>39.575708566978193</v>
      </c>
      <c r="L22" s="26">
        <f t="shared" si="7"/>
        <v>17.915836065573771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1479100</v>
      </c>
      <c r="E23" s="59"/>
      <c r="F23" s="59">
        <v>1479100</v>
      </c>
      <c r="G23" s="59">
        <f>H23+I23</f>
        <v>422944.98</v>
      </c>
      <c r="H23" s="59">
        <v>0</v>
      </c>
      <c r="I23" s="59">
        <v>422944.98</v>
      </c>
      <c r="J23" s="26">
        <f t="shared" si="5"/>
        <v>28.5947522141843</v>
      </c>
      <c r="K23" s="26" t="e">
        <f t="shared" si="6"/>
        <v>#DIV/0!</v>
      </c>
      <c r="L23" s="26">
        <f t="shared" si="7"/>
        <v>28.5947522141843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62000</v>
      </c>
      <c r="E24" s="59">
        <v>61000</v>
      </c>
      <c r="F24" s="59">
        <v>1000</v>
      </c>
      <c r="G24" s="59">
        <f>H24+I24</f>
        <v>8650</v>
      </c>
      <c r="H24" s="59">
        <v>8650</v>
      </c>
      <c r="I24" s="59"/>
      <c r="J24" s="26">
        <f t="shared" si="5"/>
        <v>13.951612903225808</v>
      </c>
      <c r="K24" s="26">
        <f t="shared" si="6"/>
        <v>14.18032786885246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12031822.51</v>
      </c>
      <c r="E25" s="49">
        <f t="shared" ref="E25:I25" si="10">E26+E27+E28+E29+E30</f>
        <v>698447.49</v>
      </c>
      <c r="F25" s="49">
        <f t="shared" si="10"/>
        <v>11333375.02</v>
      </c>
      <c r="G25" s="49">
        <f t="shared" si="10"/>
        <v>3141699.6399999997</v>
      </c>
      <c r="H25" s="49">
        <f t="shared" si="10"/>
        <v>70000</v>
      </c>
      <c r="I25" s="49">
        <f t="shared" si="10"/>
        <v>3071699.6399999997</v>
      </c>
      <c r="J25" s="49">
        <f t="shared" si="5"/>
        <v>26.111585650377084</v>
      </c>
      <c r="K25" s="49">
        <f t="shared" si="6"/>
        <v>10.022228013161017</v>
      </c>
      <c r="L25" s="49">
        <f t="shared" si="7"/>
        <v>27.10313242594879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65984.78</v>
      </c>
      <c r="H26" s="59"/>
      <c r="I26" s="59">
        <v>65984.78</v>
      </c>
      <c r="J26" s="26">
        <f t="shared" si="5"/>
        <v>39.749867469879518</v>
      </c>
      <c r="K26" s="26" t="e">
        <f t="shared" si="6"/>
        <v>#DIV/0!</v>
      </c>
      <c r="L26" s="26">
        <f t="shared" si="7"/>
        <v>39.749867469879518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6587922.5099999998</v>
      </c>
      <c r="E29" s="59">
        <v>48447.49</v>
      </c>
      <c r="F29" s="59">
        <v>6539475.0199999996</v>
      </c>
      <c r="G29" s="59">
        <f>H29+I29</f>
        <v>2695282.46</v>
      </c>
      <c r="H29" s="59">
        <v>0</v>
      </c>
      <c r="I29" s="59">
        <v>2695282.46</v>
      </c>
      <c r="J29" s="26">
        <f t="shared" si="5"/>
        <v>40.91247970674749</v>
      </c>
      <c r="K29" s="26">
        <f t="shared" si="6"/>
        <v>0</v>
      </c>
      <c r="L29" s="26">
        <f t="shared" si="7"/>
        <v>41.215578494556283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5277900</v>
      </c>
      <c r="E30" s="59">
        <v>650000</v>
      </c>
      <c r="F30" s="59">
        <v>4627900</v>
      </c>
      <c r="G30" s="59">
        <f>H30+I30</f>
        <v>380432.4</v>
      </c>
      <c r="H30" s="59">
        <v>70000</v>
      </c>
      <c r="I30" s="59">
        <v>310432.40000000002</v>
      </c>
      <c r="J30" s="26">
        <f t="shared" si="5"/>
        <v>7.2080259193997618</v>
      </c>
      <c r="K30" s="26">
        <f t="shared" si="6"/>
        <v>10.76923076923077</v>
      </c>
      <c r="L30" s="26">
        <f t="shared" si="7"/>
        <v>6.7078458912249612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76377938.839999989</v>
      </c>
      <c r="E31" s="49">
        <f>E32+E33+E34+E35</f>
        <v>180603.51999999999</v>
      </c>
      <c r="F31" s="49">
        <f t="shared" ref="F31:I31" si="13">F32+F33+F34</f>
        <v>76197335.319999993</v>
      </c>
      <c r="G31" s="49">
        <f>G32+G33+G34+G35</f>
        <v>16433604.26</v>
      </c>
      <c r="H31" s="49">
        <f>H32+H33+H34+H35</f>
        <v>108185.52</v>
      </c>
      <c r="I31" s="49">
        <f t="shared" si="13"/>
        <v>16325418.74</v>
      </c>
      <c r="J31" s="49">
        <f t="shared" si="5"/>
        <v>21.516166198757823</v>
      </c>
      <c r="K31" s="49">
        <f t="shared" si="6"/>
        <v>59.902221174869688</v>
      </c>
      <c r="L31" s="49">
        <f t="shared" si="7"/>
        <v>21.42518327109395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17640600</v>
      </c>
      <c r="E32" s="59"/>
      <c r="F32" s="59">
        <v>17640600</v>
      </c>
      <c r="G32" s="59">
        <f>H32+I32</f>
        <v>7109171.8099999996</v>
      </c>
      <c r="H32" s="59">
        <v>0</v>
      </c>
      <c r="I32" s="59">
        <v>7109171.8099999996</v>
      </c>
      <c r="J32" s="26">
        <f t="shared" si="5"/>
        <v>40.300056744101667</v>
      </c>
      <c r="K32" s="26" t="e">
        <f t="shared" si="6"/>
        <v>#DIV/0!</v>
      </c>
      <c r="L32" s="26">
        <f t="shared" si="7"/>
        <v>40.300056744101667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6990503.5999999996</v>
      </c>
      <c r="E33" s="59"/>
      <c r="F33" s="59">
        <v>6990503.5999999996</v>
      </c>
      <c r="G33" s="59">
        <f>H33+I33</f>
        <v>3299584.27</v>
      </c>
      <c r="H33" s="59"/>
      <c r="I33" s="59">
        <v>3299584.27</v>
      </c>
      <c r="J33" s="26">
        <f t="shared" si="5"/>
        <v>47.200952303350505</v>
      </c>
      <c r="K33" s="26" t="e">
        <f t="shared" si="6"/>
        <v>#DIV/0!</v>
      </c>
      <c r="L33" s="26">
        <f t="shared" si="7"/>
        <v>47.200952303350505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51566231.719999999</v>
      </c>
      <c r="E34" s="59">
        <v>0</v>
      </c>
      <c r="F34" s="59">
        <v>51566231.719999999</v>
      </c>
      <c r="G34" s="59">
        <f>H34+I34</f>
        <v>5916662.6600000001</v>
      </c>
      <c r="H34" s="59">
        <v>0</v>
      </c>
      <c r="I34" s="59">
        <v>5916662.6600000001</v>
      </c>
      <c r="J34" s="26">
        <f t="shared" si="5"/>
        <v>11.473909305855324</v>
      </c>
      <c r="K34" s="26" t="e">
        <f t="shared" si="6"/>
        <v>#DIV/0!</v>
      </c>
      <c r="L34" s="26">
        <f t="shared" si="7"/>
        <v>11.473909305855324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180603.51999999999</v>
      </c>
      <c r="E35" s="59">
        <v>180603.51999999999</v>
      </c>
      <c r="F35" s="59">
        <v>0</v>
      </c>
      <c r="G35" s="59">
        <f t="shared" ref="G35" si="15">H35+I35</f>
        <v>108185.52</v>
      </c>
      <c r="H35" s="59">
        <v>108185.52</v>
      </c>
      <c r="I35" s="59">
        <v>0</v>
      </c>
      <c r="J35" s="26">
        <f t="shared" si="5"/>
        <v>59.902221174869688</v>
      </c>
      <c r="K35" s="26">
        <f t="shared" si="6"/>
        <v>59.902221174869688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7286.37</v>
      </c>
      <c r="H36" s="49">
        <f t="shared" si="16"/>
        <v>7286.37</v>
      </c>
      <c r="I36" s="49">
        <f t="shared" si="16"/>
        <v>0</v>
      </c>
      <c r="J36" s="49">
        <f t="shared" si="5"/>
        <v>0.12010631984966869</v>
      </c>
      <c r="K36" s="49">
        <f t="shared" si="6"/>
        <v>0.12010631984966869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7286.37</v>
      </c>
      <c r="H37" s="59">
        <v>7286.37</v>
      </c>
      <c r="I37" s="59"/>
      <c r="J37" s="26">
        <f t="shared" si="5"/>
        <v>0.12010631984966869</v>
      </c>
      <c r="K37" s="26">
        <f t="shared" si="6"/>
        <v>0.12010631984966869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429760713.01000005</v>
      </c>
      <c r="E38" s="49">
        <f>E39+E40+E42+E43+E41</f>
        <v>429760713.01000005</v>
      </c>
      <c r="F38" s="49">
        <v>0</v>
      </c>
      <c r="G38" s="49">
        <f>G39+G40+G42+G43+G41</f>
        <v>222612278.61000001</v>
      </c>
      <c r="H38" s="49">
        <f>H39+H40+H42+H43+H41</f>
        <v>222612278.61000001</v>
      </c>
      <c r="I38" s="49">
        <v>0</v>
      </c>
      <c r="J38" s="49">
        <f t="shared" si="5"/>
        <v>51.799122597979327</v>
      </c>
      <c r="K38" s="49">
        <f t="shared" si="6"/>
        <v>51.799122597979327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94286073.219999999</v>
      </c>
      <c r="E39" s="59">
        <v>94286073.219999999</v>
      </c>
      <c r="F39" s="59">
        <v>0</v>
      </c>
      <c r="G39" s="59">
        <f>H39+I39</f>
        <v>38523279.979999997</v>
      </c>
      <c r="H39" s="59">
        <v>38523279.979999997</v>
      </c>
      <c r="I39" s="59">
        <v>0</v>
      </c>
      <c r="J39" s="26">
        <f t="shared" si="5"/>
        <v>40.85786868025852</v>
      </c>
      <c r="K39" s="26">
        <f t="shared" si="6"/>
        <v>40.85786868025852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243265813.00999999</v>
      </c>
      <c r="E40" s="59">
        <v>243265813.00999999</v>
      </c>
      <c r="F40" s="59">
        <v>0</v>
      </c>
      <c r="G40" s="59">
        <f t="shared" ref="G40:G43" si="18">H40+I40</f>
        <v>138574733.65000001</v>
      </c>
      <c r="H40" s="59">
        <v>138574733.65000001</v>
      </c>
      <c r="I40" s="59">
        <v>0</v>
      </c>
      <c r="J40" s="26">
        <f t="shared" si="5"/>
        <v>56.964327184068232</v>
      </c>
      <c r="K40" s="26">
        <f t="shared" si="6"/>
        <v>56.964327184068232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58795142.100000001</v>
      </c>
      <c r="E41" s="59">
        <v>58795142.100000001</v>
      </c>
      <c r="F41" s="59">
        <v>0</v>
      </c>
      <c r="G41" s="59">
        <f t="shared" si="18"/>
        <v>32103108.920000002</v>
      </c>
      <c r="H41" s="59">
        <v>32103108.920000002</v>
      </c>
      <c r="I41" s="59">
        <v>0</v>
      </c>
      <c r="J41" s="26">
        <f t="shared" ref="J41" si="19">G41/D41*100</f>
        <v>54.601635055832276</v>
      </c>
      <c r="K41" s="26">
        <f t="shared" ref="K41" si="20">H41/E41*100</f>
        <v>54.601635055832276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803825</v>
      </c>
      <c r="E42" s="59">
        <v>803825</v>
      </c>
      <c r="F42" s="59">
        <v>0</v>
      </c>
      <c r="G42" s="59">
        <f t="shared" si="18"/>
        <v>127154.9</v>
      </c>
      <c r="H42" s="59">
        <v>127154.9</v>
      </c>
      <c r="I42" s="26">
        <v>0</v>
      </c>
      <c r="J42" s="26">
        <f t="shared" si="5"/>
        <v>15.818729201007681</v>
      </c>
      <c r="K42" s="26">
        <f t="shared" si="6"/>
        <v>15.818729201007681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32609859.68</v>
      </c>
      <c r="E43" s="59">
        <v>32609859.68</v>
      </c>
      <c r="F43" s="59">
        <v>0</v>
      </c>
      <c r="G43" s="59">
        <f t="shared" si="18"/>
        <v>13284001.16</v>
      </c>
      <c r="H43" s="59">
        <v>13284001.16</v>
      </c>
      <c r="I43" s="26">
        <v>0</v>
      </c>
      <c r="J43" s="26">
        <f t="shared" si="5"/>
        <v>40.736149404982655</v>
      </c>
      <c r="K43" s="26">
        <f t="shared" si="6"/>
        <v>40.736149404982655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57853414.600000001</v>
      </c>
      <c r="E44" s="49">
        <f t="shared" ref="E44:I44" si="21">E45+E46</f>
        <v>56873414.600000001</v>
      </c>
      <c r="F44" s="49">
        <f t="shared" si="21"/>
        <v>1980000</v>
      </c>
      <c r="G44" s="49">
        <f>H44+I44</f>
        <v>26802267.450000003</v>
      </c>
      <c r="H44" s="49">
        <f t="shared" si="21"/>
        <v>26001145.200000003</v>
      </c>
      <c r="I44" s="49">
        <f t="shared" si="21"/>
        <v>801122.25</v>
      </c>
      <c r="J44" s="49">
        <f t="shared" si="5"/>
        <v>46.32789202731</v>
      </c>
      <c r="K44" s="49">
        <f t="shared" si="6"/>
        <v>45.717573637648265</v>
      </c>
      <c r="L44" s="49">
        <f t="shared" si="7"/>
        <v>40.460719696969697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52613414.600000001</v>
      </c>
      <c r="E45" s="59">
        <v>50633414.600000001</v>
      </c>
      <c r="F45" s="59">
        <v>1980000</v>
      </c>
      <c r="G45" s="59">
        <f>H45+I45</f>
        <v>23921749.690000001</v>
      </c>
      <c r="H45" s="59">
        <v>23120627.440000001</v>
      </c>
      <c r="I45" s="59">
        <v>801122.25</v>
      </c>
      <c r="J45" s="26">
        <f t="shared" si="5"/>
        <v>45.467016105812682</v>
      </c>
      <c r="K45" s="26">
        <f t="shared" si="6"/>
        <v>45.66278538125691</v>
      </c>
      <c r="L45" s="26">
        <f t="shared" si="7"/>
        <v>40.460719696969697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2880517.76</v>
      </c>
      <c r="H46" s="59">
        <v>2880517.76</v>
      </c>
      <c r="I46" s="59"/>
      <c r="J46" s="26">
        <f t="shared" si="5"/>
        <v>46.162143589743586</v>
      </c>
      <c r="K46" s="26">
        <f t="shared" si="6"/>
        <v>46.162143589743586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6264080</v>
      </c>
      <c r="E49" s="49">
        <f t="shared" si="23"/>
        <v>5453100</v>
      </c>
      <c r="F49" s="49">
        <f t="shared" si="23"/>
        <v>810980</v>
      </c>
      <c r="G49" s="49">
        <f t="shared" si="23"/>
        <v>4237618.8999999994</v>
      </c>
      <c r="H49" s="49">
        <f t="shared" si="23"/>
        <v>3814782.9</v>
      </c>
      <c r="I49" s="49">
        <f t="shared" si="23"/>
        <v>422836</v>
      </c>
      <c r="J49" s="49">
        <f t="shared" si="5"/>
        <v>67.649501602789229</v>
      </c>
      <c r="K49" s="49">
        <f t="shared" si="6"/>
        <v>69.956224899598396</v>
      </c>
      <c r="L49" s="49">
        <f t="shared" si="7"/>
        <v>52.138893684184559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3426200</v>
      </c>
      <c r="E50" s="59">
        <v>2650000</v>
      </c>
      <c r="F50" s="59">
        <v>776200</v>
      </c>
      <c r="G50" s="59">
        <f>H50+I50</f>
        <v>2772666.42</v>
      </c>
      <c r="H50" s="59">
        <v>2384610.42</v>
      </c>
      <c r="I50" s="59">
        <v>388056</v>
      </c>
      <c r="J50" s="26">
        <f t="shared" si="5"/>
        <v>80.925410659039159</v>
      </c>
      <c r="K50" s="26">
        <f t="shared" si="6"/>
        <v>89.985298867924527</v>
      </c>
      <c r="L50" s="26">
        <f t="shared" si="7"/>
        <v>49.994331357897451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571116.56999999995</v>
      </c>
      <c r="H52" s="59">
        <v>571116.56999999995</v>
      </c>
      <c r="I52" s="59"/>
      <c r="J52" s="26">
        <f t="shared" si="5"/>
        <v>45.460206160948815</v>
      </c>
      <c r="K52" s="26">
        <f t="shared" si="6"/>
        <v>45.460206160948815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1581580</v>
      </c>
      <c r="E53" s="59">
        <v>1546800</v>
      </c>
      <c r="F53" s="59">
        <v>34780</v>
      </c>
      <c r="G53" s="59">
        <f>H53+I53</f>
        <v>893835.91</v>
      </c>
      <c r="H53" s="59">
        <v>859055.91</v>
      </c>
      <c r="I53" s="59">
        <v>34780</v>
      </c>
      <c r="J53" s="26">
        <f t="shared" si="5"/>
        <v>56.515377660314371</v>
      </c>
      <c r="K53" s="26">
        <f t="shared" si="6"/>
        <v>55.537620248254463</v>
      </c>
      <c r="L53" s="26">
        <f t="shared" si="7"/>
        <v>100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1682210</v>
      </c>
      <c r="E54" s="49">
        <f t="shared" si="26"/>
        <v>700210</v>
      </c>
      <c r="F54" s="49">
        <f t="shared" si="26"/>
        <v>982000</v>
      </c>
      <c r="G54" s="49">
        <f t="shared" si="26"/>
        <v>687722.62</v>
      </c>
      <c r="H54" s="49">
        <f>H55+H56</f>
        <v>243262.1</v>
      </c>
      <c r="I54" s="49">
        <f t="shared" si="26"/>
        <v>444460.52</v>
      </c>
      <c r="J54" s="49">
        <f t="shared" si="5"/>
        <v>40.882090821003324</v>
      </c>
      <c r="K54" s="49">
        <f t="shared" si="6"/>
        <v>34.7413061795747</v>
      </c>
      <c r="L54" s="49">
        <f t="shared" si="7"/>
        <v>45.260745417515274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927210</v>
      </c>
      <c r="E55" s="59">
        <v>700210</v>
      </c>
      <c r="F55" s="59">
        <v>227000</v>
      </c>
      <c r="G55" s="59">
        <f>H55+I55</f>
        <v>304231.09999999998</v>
      </c>
      <c r="H55" s="59">
        <v>243262.1</v>
      </c>
      <c r="I55" s="59">
        <v>60969</v>
      </c>
      <c r="J55" s="26">
        <f t="shared" si="5"/>
        <v>32.811455872995325</v>
      </c>
      <c r="K55" s="26">
        <f t="shared" si="6"/>
        <v>34.7413061795747</v>
      </c>
      <c r="L55" s="26">
        <f t="shared" si="7"/>
        <v>26.858590308370044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383491.52</v>
      </c>
      <c r="H56" s="59">
        <v>0</v>
      </c>
      <c r="I56" s="59">
        <v>383491.52</v>
      </c>
      <c r="J56" s="26">
        <f t="shared" si="5"/>
        <v>50.793578807947029</v>
      </c>
      <c r="K56" s="26" t="e">
        <f t="shared" si="6"/>
        <v>#DIV/0!</v>
      </c>
      <c r="L56" s="26">
        <f t="shared" si="7"/>
        <v>50.793578807947029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67794500</v>
      </c>
      <c r="F59" s="49">
        <f>F61+F60</f>
        <v>1770200</v>
      </c>
      <c r="G59" s="49">
        <f t="shared" si="28"/>
        <v>0</v>
      </c>
      <c r="H59" s="49">
        <f>H61+H60</f>
        <v>34420750</v>
      </c>
      <c r="I59" s="49">
        <f>I61+I60</f>
        <v>767368.02</v>
      </c>
      <c r="J59" s="49" t="e">
        <f t="shared" si="5"/>
        <v>#DIV/0!</v>
      </c>
      <c r="K59" s="49">
        <f t="shared" si="6"/>
        <v>50.772186534305888</v>
      </c>
      <c r="L59" s="49">
        <f t="shared" si="7"/>
        <v>43.349227205965427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67794500</v>
      </c>
      <c r="F60" s="49"/>
      <c r="G60" s="49"/>
      <c r="H60" s="26">
        <v>34420750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767368.02</v>
      </c>
      <c r="J61" s="26" t="e">
        <f t="shared" si="5"/>
        <v>#DIV/0!</v>
      </c>
      <c r="K61" s="26" t="e">
        <f t="shared" si="6"/>
        <v>#DIV/0!</v>
      </c>
      <c r="L61" s="26">
        <f t="shared" si="7"/>
        <v>43.349227205965427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-22234180.740000129</v>
      </c>
      <c r="E63" s="42">
        <f>Доходы!E9-Расходы!E7</f>
        <v>-12891769.940000057</v>
      </c>
      <c r="F63" s="42">
        <f>Доходы!F9-Расходы!F7</f>
        <v>-9342410.8000000119</v>
      </c>
      <c r="G63" s="42">
        <f>Доходы!G9-Расходы!G7</f>
        <v>-14456430.949999988</v>
      </c>
      <c r="H63" s="42">
        <f>Доходы!H9-Расходы!H7</f>
        <v>-9622386.3800000548</v>
      </c>
      <c r="I63" s="42">
        <f>Доходы!I9-Расходы!I7</f>
        <v>-4834044.57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45" sqref="G45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22234180.740000069</v>
      </c>
      <c r="E7" s="85">
        <f>E9+E20</f>
        <v>12891769.940000057</v>
      </c>
      <c r="F7" s="86">
        <f>F20</f>
        <v>9342410.8000000119</v>
      </c>
      <c r="G7" s="85">
        <f>G9+G20</f>
        <v>14456430.950000055</v>
      </c>
      <c r="H7" s="85">
        <f>H9+H20</f>
        <v>9622386.3800000548</v>
      </c>
      <c r="I7" s="87">
        <f>I9+I20</f>
        <v>4834044.57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19419380.740000069</v>
      </c>
      <c r="E20" s="94">
        <f>E21</f>
        <v>10076969.940000057</v>
      </c>
      <c r="F20" s="94">
        <f>F21</f>
        <v>9342410.8000000119</v>
      </c>
      <c r="G20" s="105">
        <f>H20+I20</f>
        <v>14456430.950000055</v>
      </c>
      <c r="H20" s="94">
        <f>H21</f>
        <v>9622386.3800000548</v>
      </c>
      <c r="I20" s="103">
        <f>I21</f>
        <v>4834044.57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19419380.740000069</v>
      </c>
      <c r="E21" s="94">
        <f>E22+E27</f>
        <v>10076969.940000057</v>
      </c>
      <c r="F21" s="94">
        <f>F22+F27</f>
        <v>9342410.8000000119</v>
      </c>
      <c r="G21" s="94">
        <f t="shared" ref="G21:G31" si="0">H21+I21</f>
        <v>14456430.950000055</v>
      </c>
      <c r="H21" s="94">
        <f>H22+H27</f>
        <v>9622386.3800000548</v>
      </c>
      <c r="I21" s="103">
        <f>I22+I27</f>
        <v>4834044.57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-865798940.24000001</v>
      </c>
      <c r="E22" s="94">
        <f>E23</f>
        <v>-727673705.24000001</v>
      </c>
      <c r="F22" s="94">
        <f>F23</f>
        <v>-138125235</v>
      </c>
      <c r="G22" s="101">
        <f t="shared" si="0"/>
        <v>-400925601.65999997</v>
      </c>
      <c r="H22" s="101">
        <f>H23</f>
        <v>-356432909.78999996</v>
      </c>
      <c r="I22" s="103">
        <f>I23</f>
        <v>-44492691.870000005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-865798940.24000001</v>
      </c>
      <c r="E23" s="94">
        <f>E24</f>
        <v>-727673705.24000001</v>
      </c>
      <c r="F23" s="94">
        <f>F24</f>
        <v>-138125235</v>
      </c>
      <c r="G23" s="101">
        <f t="shared" si="0"/>
        <v>-400925601.65999997</v>
      </c>
      <c r="H23" s="101">
        <f>H24</f>
        <v>-356432909.78999996</v>
      </c>
      <c r="I23" s="103">
        <f>I24</f>
        <v>-44492691.870000005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-865798940.24000001</v>
      </c>
      <c r="E24" s="94">
        <f>E25+E26</f>
        <v>-727673705.24000001</v>
      </c>
      <c r="F24" s="94">
        <f>F25+F26</f>
        <v>-138125235</v>
      </c>
      <c r="G24" s="101">
        <f t="shared" si="0"/>
        <v>-400925601.65999997</v>
      </c>
      <c r="H24" s="101">
        <f>H25+H26</f>
        <v>-356432909.78999996</v>
      </c>
      <c r="I24" s="102">
        <f>I25+I26</f>
        <v>-44492691.870000005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-727673705.24000001</v>
      </c>
      <c r="E25" s="94">
        <f>-(Доходы!E9+Источники!E9)</f>
        <v>-727673705.24000001</v>
      </c>
      <c r="F25" s="94"/>
      <c r="G25" s="101">
        <f t="shared" si="0"/>
        <v>-356432909.78999996</v>
      </c>
      <c r="H25" s="94">
        <f>-(Доходы!H9+Источники!H9)</f>
        <v>-356432909.78999996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-138125235</v>
      </c>
      <c r="E26" s="94"/>
      <c r="F26" s="94">
        <f>-(Доходы!F9)</f>
        <v>-138125235</v>
      </c>
      <c r="G26" s="101">
        <f t="shared" si="0"/>
        <v>-44492691.870000005</v>
      </c>
      <c r="H26" s="94"/>
      <c r="I26" s="103">
        <f>-(Доходы!I9)</f>
        <v>-44492691.870000005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885218320.98000002</v>
      </c>
      <c r="E27" s="94">
        <f>E28</f>
        <v>737750675.18000007</v>
      </c>
      <c r="F27" s="94">
        <f>F28</f>
        <v>147467645.80000001</v>
      </c>
      <c r="G27" s="101">
        <f t="shared" si="0"/>
        <v>415382032.61000001</v>
      </c>
      <c r="H27" s="101">
        <f>H28</f>
        <v>366055296.17000002</v>
      </c>
      <c r="I27" s="103">
        <f>I28</f>
        <v>49326736.440000005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885218320.98000002</v>
      </c>
      <c r="E28" s="94">
        <f>E29</f>
        <v>737750675.18000007</v>
      </c>
      <c r="F28" s="94">
        <f>F29</f>
        <v>147467645.80000001</v>
      </c>
      <c r="G28" s="101">
        <f t="shared" si="0"/>
        <v>415382032.61000001</v>
      </c>
      <c r="H28" s="101">
        <f>H29</f>
        <v>366055296.17000002</v>
      </c>
      <c r="I28" s="103">
        <f>I29</f>
        <v>49326736.440000005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885218320.98000002</v>
      </c>
      <c r="E29" s="94">
        <f>E30+E31</f>
        <v>737750675.18000007</v>
      </c>
      <c r="F29" s="94">
        <f>F30+F31</f>
        <v>147467645.80000001</v>
      </c>
      <c r="G29" s="101">
        <f t="shared" si="0"/>
        <v>415382032.61000001</v>
      </c>
      <c r="H29" s="101">
        <f>H30+H31</f>
        <v>366055296.17000002</v>
      </c>
      <c r="I29" s="103">
        <f>I30+I31</f>
        <v>49326736.440000005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737750675.18000007</v>
      </c>
      <c r="E30" s="94">
        <f>Расходы!E7</f>
        <v>737750675.18000007</v>
      </c>
      <c r="F30" s="94"/>
      <c r="G30" s="101">
        <f t="shared" si="0"/>
        <v>366055296.17000002</v>
      </c>
      <c r="H30" s="101">
        <f>Расходы!H7</f>
        <v>366055296.17000002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147467645.80000001</v>
      </c>
      <c r="E31" s="108"/>
      <c r="F31" s="108">
        <f>Расходы!F7</f>
        <v>147467645.80000001</v>
      </c>
      <c r="G31" s="109">
        <f t="shared" si="0"/>
        <v>49326736.440000005</v>
      </c>
      <c r="H31" s="109"/>
      <c r="I31" s="110">
        <f>Расходы!I7</f>
        <v>49326736.440000005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496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2024-04-09T02:15:37Z</cp:lastPrinted>
  <dcterms:created xsi:type="dcterms:W3CDTF">2017-02-16T00:52:44Z</dcterms:created>
  <dcterms:modified xsi:type="dcterms:W3CDTF">2024-07-08T08:27:57Z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