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44" i="3" l="1"/>
  <c r="D45" i="3" l="1"/>
  <c r="I77" i="2"/>
  <c r="H126" i="2"/>
  <c r="I115" i="2"/>
  <c r="H59" i="2"/>
  <c r="E92" i="2"/>
  <c r="I36" i="3" l="1"/>
  <c r="H64" i="2"/>
  <c r="H151" i="2" l="1"/>
  <c r="H100" i="2"/>
  <c r="D75" i="2"/>
  <c r="G130" i="2" l="1"/>
  <c r="D130" i="2"/>
  <c r="E100" i="2"/>
  <c r="F43" i="2"/>
  <c r="E34" i="2"/>
  <c r="J130" i="2" l="1"/>
  <c r="F59" i="2"/>
  <c r="F142" i="2" l="1"/>
  <c r="F132" i="2"/>
  <c r="I20" i="3" l="1"/>
  <c r="H20" i="3"/>
  <c r="G10" i="3"/>
  <c r="F55" i="2"/>
  <c r="F54" i="2" s="1"/>
  <c r="E13" i="2"/>
  <c r="H154" i="2"/>
  <c r="E154" i="2"/>
  <c r="K157" i="2"/>
  <c r="G157" i="2"/>
  <c r="D157" i="2"/>
  <c r="E151" i="2"/>
  <c r="G22" i="3" l="1"/>
  <c r="G160" i="2"/>
  <c r="L160" i="2" l="1"/>
  <c r="K160" i="2"/>
  <c r="D160" i="2"/>
  <c r="J160" i="2" s="1"/>
  <c r="G143" i="2" l="1"/>
  <c r="G60" i="2"/>
  <c r="I18" i="3" l="1"/>
  <c r="F13" i="2"/>
  <c r="F76" i="2"/>
  <c r="H105" i="2" l="1"/>
  <c r="I59" i="2"/>
  <c r="I13" i="2" l="1"/>
  <c r="H13" i="2"/>
  <c r="G18" i="2"/>
  <c r="D18" i="2"/>
  <c r="J18" i="2" l="1"/>
  <c r="G45" i="3"/>
  <c r="E59" i="2" l="1"/>
  <c r="G19" i="2" l="1"/>
  <c r="D19" i="2"/>
  <c r="J19" i="2" l="1"/>
  <c r="G58" i="2" l="1"/>
  <c r="H54" i="3" l="1"/>
  <c r="H92" i="2" l="1"/>
  <c r="H34" i="2"/>
  <c r="G14" i="2"/>
  <c r="G15" i="2"/>
  <c r="I138" i="2" l="1"/>
  <c r="I40" i="2"/>
  <c r="G53" i="3" l="1"/>
  <c r="G110" i="2"/>
  <c r="D110" i="2"/>
  <c r="H108" i="2"/>
  <c r="J110" i="2" l="1"/>
  <c r="H18" i="3"/>
  <c r="E88" i="2" l="1"/>
  <c r="K156" i="2"/>
  <c r="G156" i="2"/>
  <c r="D156" i="2"/>
  <c r="K94" i="2" l="1"/>
  <c r="I22" i="2" l="1"/>
  <c r="H43" i="2" l="1"/>
  <c r="H140" i="2" l="1"/>
  <c r="F69" i="2"/>
  <c r="F138" i="2"/>
  <c r="G16" i="2" l="1"/>
  <c r="I69" i="2" l="1"/>
  <c r="I25" i="3" l="1"/>
  <c r="I43" i="2"/>
  <c r="F59" i="3" l="1"/>
  <c r="G50" i="3"/>
  <c r="G19" i="3"/>
  <c r="G17" i="3" l="1"/>
  <c r="L20" i="2" l="1"/>
  <c r="L131" i="2" l="1"/>
  <c r="L129" i="2"/>
  <c r="L128" i="2"/>
  <c r="L127" i="2"/>
  <c r="K131" i="2"/>
  <c r="K129" i="2"/>
  <c r="K128" i="2"/>
  <c r="K127" i="2"/>
  <c r="G131" i="2"/>
  <c r="D131" i="2"/>
  <c r="G73" i="2"/>
  <c r="D73" i="2"/>
  <c r="H37" i="2"/>
  <c r="K20" i="2"/>
  <c r="D20" i="2"/>
  <c r="J131" i="2" l="1"/>
  <c r="J73" i="2"/>
  <c r="J20" i="2"/>
  <c r="I55" i="2"/>
  <c r="F126" i="2" l="1"/>
  <c r="H90" i="2" l="1"/>
  <c r="H55" i="2"/>
  <c r="G158" i="2"/>
  <c r="E51" i="2" l="1"/>
  <c r="E50" i="2" s="1"/>
  <c r="K13" i="3" l="1"/>
  <c r="H142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3" i="2"/>
  <c r="D153" i="2"/>
  <c r="E140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5" i="2" l="1"/>
  <c r="L15" i="3"/>
  <c r="K15" i="3"/>
  <c r="L159" i="2"/>
  <c r="K159" i="2"/>
  <c r="L158" i="2"/>
  <c r="K158" i="2"/>
  <c r="J158" i="2"/>
  <c r="L155" i="2"/>
  <c r="K155" i="2"/>
  <c r="L152" i="2"/>
  <c r="K152" i="2"/>
  <c r="J152" i="2"/>
  <c r="I154" i="2"/>
  <c r="I150" i="2" s="1"/>
  <c r="F154" i="2"/>
  <c r="G95" i="2"/>
  <c r="D95" i="2"/>
  <c r="L154" i="2" l="1"/>
  <c r="J95" i="2"/>
  <c r="G154" i="2" l="1"/>
  <c r="D154" i="2"/>
  <c r="H48" i="2"/>
  <c r="H150" i="2" l="1"/>
  <c r="G150" i="2"/>
  <c r="D150" i="2"/>
  <c r="E150" i="2"/>
  <c r="K154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8" i="2"/>
  <c r="H148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K100" i="2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1" i="2"/>
  <c r="H161" i="2"/>
  <c r="F161" i="2"/>
  <c r="E161" i="2"/>
  <c r="I151" i="2"/>
  <c r="F151" i="2"/>
  <c r="F150" i="2" s="1"/>
  <c r="I140" i="2"/>
  <c r="F140" i="2"/>
  <c r="H138" i="2"/>
  <c r="I136" i="2"/>
  <c r="H136" i="2"/>
  <c r="F136" i="2"/>
  <c r="E142" i="2"/>
  <c r="E138" i="2"/>
  <c r="E136" i="2"/>
  <c r="I76" i="2"/>
  <c r="I64" i="2"/>
  <c r="I63" i="2" s="1"/>
  <c r="H63" i="2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5" i="2" l="1"/>
  <c r="I135" i="2"/>
  <c r="H81" i="2"/>
  <c r="E135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5" i="2"/>
  <c r="I47" i="2"/>
  <c r="H47" i="2"/>
  <c r="G163" i="2"/>
  <c r="G162" i="2"/>
  <c r="G161" i="2"/>
  <c r="G159" i="2"/>
  <c r="G155" i="2"/>
  <c r="J155" i="2" s="1"/>
  <c r="G149" i="2"/>
  <c r="G148" i="2"/>
  <c r="G147" i="2"/>
  <c r="G146" i="2"/>
  <c r="G145" i="2"/>
  <c r="G144" i="2"/>
  <c r="G142" i="2"/>
  <c r="G141" i="2"/>
  <c r="G140" i="2"/>
  <c r="G139" i="2"/>
  <c r="G138" i="2"/>
  <c r="G137" i="2"/>
  <c r="G136" i="2"/>
  <c r="G134" i="2"/>
  <c r="G133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3" i="2"/>
  <c r="D162" i="2"/>
  <c r="D161" i="2"/>
  <c r="D159" i="2"/>
  <c r="J154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4" i="2"/>
  <c r="D133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9" i="2"/>
  <c r="D39" i="2"/>
  <c r="J82" i="2"/>
  <c r="D47" i="2"/>
  <c r="G135" i="2"/>
  <c r="D121" i="2"/>
  <c r="D120" i="2" s="1"/>
  <c r="G121" i="2"/>
  <c r="G120" i="2" s="1"/>
  <c r="E9" i="4"/>
  <c r="D11" i="4"/>
  <c r="G47" i="2"/>
  <c r="K35" i="3"/>
  <c r="D57" i="3"/>
  <c r="I44" i="3"/>
  <c r="J147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4" i="2"/>
  <c r="H121" i="2"/>
  <c r="J113" i="2"/>
  <c r="H31" i="3"/>
  <c r="G31" i="3"/>
  <c r="E31" i="3"/>
  <c r="D31" i="3"/>
  <c r="D25" i="3"/>
  <c r="J35" i="3"/>
  <c r="I132" i="2"/>
  <c r="I126" i="2" s="1"/>
  <c r="H132" i="2"/>
  <c r="E132" i="2"/>
  <c r="E126" i="2" s="1"/>
  <c r="K24" i="3"/>
  <c r="J24" i="3"/>
  <c r="I119" i="2" l="1"/>
  <c r="I118" i="2" s="1"/>
  <c r="D126" i="2"/>
  <c r="D132" i="2"/>
  <c r="G126" i="2"/>
  <c r="G132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G20" i="3"/>
  <c r="F20" i="3"/>
  <c r="E20" i="3"/>
  <c r="D20" i="3"/>
  <c r="L162" i="2"/>
  <c r="K162" i="2"/>
  <c r="J162" i="2"/>
  <c r="L161" i="2"/>
  <c r="K161" i="2"/>
  <c r="J161" i="2"/>
  <c r="L151" i="2"/>
  <c r="K151" i="2"/>
  <c r="J151" i="2"/>
  <c r="L150" i="2"/>
  <c r="K150" i="2"/>
  <c r="J150" i="2"/>
  <c r="L149" i="2"/>
  <c r="K149" i="2"/>
  <c r="J149" i="2"/>
  <c r="L148" i="2"/>
  <c r="K148" i="2"/>
  <c r="J148" i="2"/>
  <c r="L144" i="2"/>
  <c r="K144" i="2"/>
  <c r="J144" i="2"/>
  <c r="L143" i="2"/>
  <c r="K143" i="2"/>
  <c r="J143" i="2"/>
  <c r="L141" i="2"/>
  <c r="K141" i="2"/>
  <c r="J141" i="2"/>
  <c r="L140" i="2"/>
  <c r="K140" i="2"/>
  <c r="J140" i="2"/>
  <c r="L139" i="2"/>
  <c r="K139" i="2"/>
  <c r="J139" i="2"/>
  <c r="L138" i="2"/>
  <c r="K138" i="2"/>
  <c r="J138" i="2"/>
  <c r="L133" i="2"/>
  <c r="K133" i="2"/>
  <c r="J133" i="2"/>
  <c r="L132" i="2"/>
  <c r="K132" i="2"/>
  <c r="J132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5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5" i="2"/>
  <c r="L142" i="2"/>
  <c r="K135" i="2"/>
  <c r="K142" i="2"/>
  <c r="J142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5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<sst xmlns="http://schemas.openxmlformats.org/spreadsheetml/2006/main" count="806" uniqueCount="498">
  <si>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</si>
  <si>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</si>
  <si>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</si>
  <si>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</si>
  <si>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</si>
  <si>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</si>
  <si>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</si>
  <si>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</si>
  <si>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</si>
  <si>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</si>
  <si>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</si>
  <si>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</si>
  <si>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</si>
  <si>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</si>
  <si>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</si>
  <si>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</si>
  <si>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</si>
  <si>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</si>
  <si>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</si>
  <si>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</si>
  <si>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</si>
  <si>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</si>
  <si>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</si>
  <si>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</si>
  <si>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</si>
  <si>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</si>
  <si>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</si>
  <si>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</si>
  <si>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</si>
  <si>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</si>
  <si>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</si>
  <si>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</si>
  <si>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</si>
  <si>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</si>
  <si>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</si>
  <si>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</si>
  <si>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</si>
  <si>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</si>
  <si>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</si>
  <si>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</si>
  <si>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</si>
  <si>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</si>
  <si>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</si>
  <si>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</si>
  <si>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</si>
  <si>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</si>
  <si>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</si>
  <si>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</si>
  <si>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</si>
  <si>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</si>
  <si>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</si>
  <si>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</si>
  <si>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</si>
  <si>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</si>
  <si>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</si>
  <si>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</si>
  <si>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</si>
  <si>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</si>
  <si>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</si>
  <si>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</si>
  <si>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</si>
  <si>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</si>
  <si>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</si>
  <si>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</si>
  <si>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</si>
  <si>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</si>
  <si>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</si>
  <si>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</si>
  <si>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</si>
  <si>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</si>
  <si>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</si>
  <si>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</si>
  <si>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</si>
  <si>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</si>
  <si>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</si>
  <si>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</si>
  <si>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</si>
  <si>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</si>
  <si>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</si>
  <si>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</si>
  <si>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</si>
  <si>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</si>
  <si>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</si>
  <si>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</si>
  <si>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</si>
  <si>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</si>
  <si>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</si>
  <si>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</si>
  <si>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</si>
  <si>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</si>
  <si>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</si>
  <si>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</si>
  <si>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</si>
  <si>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</si>
  <si>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</si>
  <si>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</si>
  <si>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</si>
  <si>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</si>
  <si>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</si>
  <si>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</si>
  <si>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</si>
  <si>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</si>
  <si>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</si>
  <si>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</si>
  <si>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</si>
  <si>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</si>
  <si>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</si>
  <si>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</si>
  <si>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</si>
  <si>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</si>
  <si>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</si>
  <si>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</si>
  <si>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</si>
  <si>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</si>
  <si>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</si>
  <si>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</si>
  <si>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</si>
  <si>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</si>
  <si>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</si>
  <si>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</si>
  <si>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</si>
  <si>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</si>
  <si>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</si>
  <si>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</si>
  <si>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</si>
  <si>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</si>
  <si>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</si>
  <si>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</si>
  <si>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</si>
  <si>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</si>
  <si>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</si>
  <si>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</si>
  <si>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</si>
  <si>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</si>
  <si>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</si>
  <si>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</si>
  <si>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</si>
  <si>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</si>
  <si>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</si>
  <si>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</si>
  <si>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</si>
  <si>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</si>
  <si>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</si>
  <si>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</si>
  <si>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</si>
  <si>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</si>
  <si>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</si>
  <si>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</si>
  <si>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</si>
  <si>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</si>
  <si>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</si>
  <si>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</si>
  <si>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</si>
  <si>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</si>
  <si>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</si>
  <si>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</si>
  <si>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</si>
  <si>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</si>
  <si>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</si>
  <si>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</si>
  <si>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</si>
  <si>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</si>
  <si>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</si>
  <si>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</si>
  <si>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</si>
  <si>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</si>
  <si>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</si>
  <si>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</si>
  <si>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</si>
  <si>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</si>
  <si>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</si>
  <si>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</si>
  <si>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</si>
  <si>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</si>
  <si>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</si>
  <si>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</si>
  <si>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</si>
  <si>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</si>
  <si>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</si>
  <si>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</si>
  <si>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</si>
  <si>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</si>
  <si>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</si>
  <si>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</si>
  <si>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</si>
  <si>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</si>
  <si>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</si>
  <si>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</si>
  <si>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</si>
  <si>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</si>
  <si>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</si>
  <si>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</si>
  <si>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</si>
  <si>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</si>
  <si>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</si>
  <si>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</si>
  <si>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</si>
  <si>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</si>
  <si>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</si>
  <si>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</si>
  <si>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</si>
  <si>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</si>
  <si>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</si>
  <si>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</si>
  <si>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</si>
  <si>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</si>
  <si>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</si>
  <si>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</si>
  <si>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</si>
  <si>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</si>
  <si>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</si>
  <si>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</si>
  <si>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</si>
  <si>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</si>
  <si>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</si>
  <si>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</si>
  <si>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</si>
  <si>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</si>
  <si>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</si>
  <si>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</si>
  <si>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</si>
  <si>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</si>
  <si>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</si>
  <si>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</si>
  <si>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</si>
  <si>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</si>
  <si>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</si>
  <si>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</si>
  <si>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</si>
  <si>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</si>
  <si>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</si>
  <si>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</si>
  <si>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</si>
  <si>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</si>
  <si>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</si>
  <si>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</si>
  <si>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</si>
  <si>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</si>
  <si>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</si>
  <si>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</si>
  <si>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</si>
  <si>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</si>
  <si>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</si>
  <si>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</si>
  <si>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</si>
  <si>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</si>
  <si>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</si>
  <si>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</si>
  <si>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</si>
  <si>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</si>
  <si>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</si>
  <si>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</si>
  <si>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</si>
  <si>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</si>
  <si>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</si>
  <si>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</si>
  <si>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</si>
  <si>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</si>
  <si>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</si>
  <si>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</si>
  <si>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</si>
  <si>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</si>
  <si>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</si>
  <si>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</si>
  <si>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</si>
  <si>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</si>
  <si>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</si>
  <si>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</si>
  <si>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</si>
  <si>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</si>
  <si>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</si>
  <si>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</si>
  <si>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</si>
  <si>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</si>
  <si>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</si>
  <si>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</si>
  <si>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</si>
  <si>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</si>
  <si>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</si>
  <si>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</si>
  <si>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</si>
  <si>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</si>
  <si>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</si>
  <si>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</si>
  <si>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</si>
  <si>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</si>
  <si>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</si>
  <si>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</si>
  <si>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</si>
  <si>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</si>
  <si>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</si>
  <si>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</si>
  <si>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</si>
  <si>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</si>
  <si>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</si>
  <si>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</si>
  <si>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</si>
  <si>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</si>
  <si>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</si>
  <si>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</si>
  <si>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</si>
  <si>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</si>
  <si>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</si>
  <si>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</si>
  <si>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</si>
  <si>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</si>
  <si>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</si>
  <si>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</si>
  <si>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</si>
  <si>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</si>
  <si>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</si>
  <si>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</si>
  <si>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</si>
  <si>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</si>
  <si>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</si>
  <si>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</si>
  <si>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</si>
  <si>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</si>
  <si>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</si>
  <si>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</si>
  <si>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</si>
  <si>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</si>
  <si>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</si>
  <si>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</si>
  <si>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</si>
  <si>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</si>
  <si>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</si>
  <si>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</si>
  <si>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</si>
  <si>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</si>
  <si>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</si>
  <si>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</si>
  <si>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</si>
  <si>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</si>
  <si>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</si>
  <si>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</si>
  <si>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</si>
  <si>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</si>
  <si>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</si>
  <si>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</si>
  <si>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</si>
  <si>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</si>
  <si>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</si>
  <si>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</si>
  <si>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</si>
  <si>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</si>
  <si>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</si>
  <si>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</si>
  <si>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</si>
  <si>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</si>
  <si>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</si>
  <si>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</si>
  <si>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</si>
  <si>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</si>
  <si>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</si>
  <si>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</si>
  <si>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</si>
  <si>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</si>
  <si>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</si>
  <si>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</si>
  <si>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</si>
  <si>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</si>
  <si>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</si>
  <si>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</si>
  <si>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</si>
  <si>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</si>
  <si>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</si>
  <si>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</si>
  <si>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</si>
  <si>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</si>
  <si>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</si>
  <si>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</si>
  <si>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</si>
  <si>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</si>
  <si>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</si>
  <si>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</si>
  <si>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</si>
  <si>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</si>
  <si>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</si>
  <si>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</si>
  <si>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</si>
  <si>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</si>
  <si>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</si>
  <si>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</si>
  <si>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</si>
  <si>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</si>
  <si>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</si>
  <si>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</si>
  <si>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</si>
  <si>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</si>
  <si>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</si>
  <si>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</si>
  <si>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</si>
  <si>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</si>
  <si>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</si>
  <si>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</si>
  <si>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</si>
  <si>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</si>
  <si>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</si>
  <si>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</si>
  <si>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</si>
  <si>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</si>
  <si>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</si>
  <si>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</si>
  <si>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</si>
  <si>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</si>
  <si>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</si>
  <si>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</si>
  <si>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</si>
  <si>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</si>
  <si>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</si>
  <si>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</si>
  <si>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</si>
  <si>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</si>
  <si>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</si>
  <si>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</si>
  <si>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</si>
  <si>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</si>
  <si>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</si>
  <si>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</si>
  <si>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</si>
  <si>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</si>
  <si>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</si>
  <si>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</si>
  <si>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</si>
  <si>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</si>
  <si>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</si>
  <si>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</si>
  <si>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</si>
  <si>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</si>
  <si>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</si>
  <si>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</si>
  <si>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</si>
  <si>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</si>
  <si>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</si>
  <si>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</si>
  <si>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</si>
  <si>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</si>
  <si>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</si>
  <si>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</si>
  <si>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</si>
  <si>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</si>
  <si>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</si>
  <si>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</si>
  <si>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</si>
  <si>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</si>
  <si>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</si>
  <si>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</si>
  <si>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</si>
  <si>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</si>
  <si>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</si>
  <si>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</si>
  <si>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</si>
  <si>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</si>
  <si>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</si>
  <si>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</si>
  <si>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</si>
  <si>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</si>
  <si>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</si>
  <si>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</si>
  <si>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</si>
  <si>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</si>
  <si>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</si>
  <si>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</si>
  <si>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</si>
  <si>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</si>
  <si>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</si>
  <si>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</si>
  <si>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</si>
  <si>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</si>
  <si>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</si>
  <si>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</si>
  <si>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</si>
  <si>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</si>
  <si>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</si>
  <si>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</si>
  <si>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</si>
  <si>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</si>
  <si>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</si>
  <si>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</si>
  <si>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</si>
  <si>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</si>
  <si>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</si>
  <si>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</si>
  <si>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</si>
  <si>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</si>
  <si>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</si>
  <si>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</si>
  <si>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</si>
  <si>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</si>
  <si>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</si>
  <si>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</si>
  <si>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</si>
  <si>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 000 20225750 05 0000 150</t>
  </si>
  <si>
    <t>Субсидии бюджетам на реализацию мероприятий по модернизации школьных систем образования</t>
  </si>
  <si>
    <t xml:space="preserve">СПРАВКА ОБ ИСПОЛНЕНИИ КОНСОЛИДИРОВАННОГО БЮДЖЕТА МАМСКО-ЧУЙСКОГО РАЙОНА НА  1 апреля 2024 ГОДА 
</t>
  </si>
  <si>
    <t>000 2080500005 0000 150</t>
  </si>
  <si>
    <t>000 2081300013 0000 150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</si>
</sst>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opLeftCell="A104" workbookViewId="0">
      <selection activeCell="I78" sqref="I78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495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D11+D118</f>
        <v>783024888.24000001</v>
      </c>
      <c r="E9" s="53">
        <f t="shared" si="0"/>
        <v>714367488.24000001</v>
      </c>
      <c r="F9" s="53">
        <f t="shared" si="0"/>
        <v>139222100</v>
      </c>
      <c r="G9" s="53">
        <f t="shared" si="0"/>
        <v>172265720.04000002</v>
      </c>
      <c r="H9" s="53">
        <f t="shared" si="0"/>
        <v>168266995.37</v>
      </c>
      <c r="I9" s="53">
        <f t="shared" si="0"/>
        <v>21848298.82</v>
      </c>
      <c r="J9" s="53">
        <f>G9/D9*100</f>
        <v>22.000031241305827</v>
      </c>
      <c r="K9" s="53">
        <f>H9/E9*100</f>
        <v>23.554682728431892</v>
      </c>
      <c r="L9" s="53">
        <f>I9/F9*100</f>
        <v>15.693125459248208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91805810</v>
      </c>
      <c r="E11" s="53">
        <f>E12+E21+E27+E39+E47+E53+E63+E69+E76+E81+E111</f>
        <v>69189510</v>
      </c>
      <c r="F11" s="53">
        <f>F12+F21+F27+F39+F47+F53+F63+F69+F76+F81+F111</f>
        <v>22616300</v>
      </c>
      <c r="G11" s="53">
        <f t="shared" ref="G11:G104" si="2">H11+I11</f>
        <v>17235408.050000001</v>
      </c>
      <c r="H11" s="53">
        <f>H12+H21+H27+H39+H47+H53+H63+H69+H76+H81+H111</f>
        <v>13157481.200000001</v>
      </c>
      <c r="I11" s="53">
        <f>I12+I21+I27+I39+I47+I53+I63+I69+I76+I81+I111</f>
        <v>4077926.85</v>
      </c>
      <c r="J11" s="53">
        <f t="shared" ref="J11:L49" si="3">G11/D11*100</f>
        <v>18.773766115673943</v>
      </c>
      <c r="K11" s="53">
        <f t="shared" ref="K11:L49" si="4">H11/E11*100</f>
        <v>19.016583872323999</v>
      </c>
      <c r="L11" s="53">
        <f t="shared" ref="L11:L49" si="5">I11/F11*100</f>
        <v>18.030919513801994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11214399.01</v>
      </c>
      <c r="H12" s="49">
        <f>H13</f>
        <v>8585358.8499999996</v>
      </c>
      <c r="I12" s="49">
        <f>I13</f>
        <v>2629040.16</v>
      </c>
      <c r="J12" s="53">
        <f t="shared" si="3"/>
        <v>14.951335906460816</v>
      </c>
      <c r="K12" s="53">
        <f t="shared" si="4"/>
        <v>15.067319849069849</v>
      </c>
      <c r="L12" s="53">
        <f t="shared" si="5"/>
        <v>14.584711860645735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11214399.01</v>
      </c>
      <c r="H13" s="26">
        <f>H14+H15+H16+H17+H20+H19+H18</f>
        <v>8585358.8499999996</v>
      </c>
      <c r="I13" s="26">
        <f>I14+I15+I16+I17+I20+I19+I18</f>
        <v>2629040.16</v>
      </c>
      <c r="J13" s="20">
        <f t="shared" si="3"/>
        <v>14.951335906460816</v>
      </c>
      <c r="K13" s="20">
        <f t="shared" si="4"/>
        <v>15.067319849069849</v>
      </c>
      <c r="L13" s="20">
        <f t="shared" si="5"/>
        <v>14.584711860645735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11082909.960000001</v>
      </c>
      <c r="H14" s="26">
        <v>8486158.8399999999</v>
      </c>
      <c r="I14" s="26">
        <v>2596751.12</v>
      </c>
      <c r="J14" s="20">
        <f t="shared" si="3"/>
        <v>14.910412969191444</v>
      </c>
      <c r="K14" s="20">
        <f t="shared" si="4"/>
        <v>15.057059687721788</v>
      </c>
      <c r="L14" s="20">
        <f t="shared" si="5"/>
        <v>14.450479243183084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0</v>
      </c>
      <c r="H15" s="26"/>
      <c r="I15" s="26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84080.34</v>
      </c>
      <c r="H16" s="26">
        <v>63697.22</v>
      </c>
      <c r="I16" s="26">
        <v>20383.12</v>
      </c>
      <c r="J16" s="20">
        <f t="shared" si="3"/>
        <v>58.79744055944056</v>
      </c>
      <c r="K16" s="20">
        <f t="shared" si="4"/>
        <v>48.997861538461542</v>
      </c>
      <c r="L16" s="20">
        <f t="shared" si="5"/>
        <v>156.79323076923075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>
        <v>35502.79</v>
      </c>
      <c r="I20" s="26">
        <v>11905.92</v>
      </c>
      <c r="J20" s="20">
        <f t="shared" si="3"/>
        <v>12.320638297872341</v>
      </c>
      <c r="K20" s="20">
        <f t="shared" si="4"/>
        <v>8.8756974999999994</v>
      </c>
      <c r="L20" s="20">
        <f t="shared" si="5"/>
        <v>51.764869565217388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2885200</v>
      </c>
      <c r="E21" s="49">
        <f>E22</f>
        <v>0</v>
      </c>
      <c r="F21" s="49">
        <f>F22</f>
        <v>2885200</v>
      </c>
      <c r="G21" s="53">
        <f t="shared" si="2"/>
        <v>778934.33</v>
      </c>
      <c r="H21" s="49">
        <f>H22</f>
        <v>0</v>
      </c>
      <c r="I21" s="49">
        <f>I22</f>
        <v>778934.33</v>
      </c>
      <c r="J21" s="53">
        <f t="shared" si="3"/>
        <v>26.997585262720087</v>
      </c>
      <c r="K21" s="53" t="e">
        <f t="shared" si="4"/>
        <v>#DIV/0!</v>
      </c>
      <c r="L21" s="53">
        <f t="shared" si="5"/>
        <v>26.997585262720087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2885200</v>
      </c>
      <c r="E22" s="26">
        <f>SUM(E23:E26)</f>
        <v>0</v>
      </c>
      <c r="F22" s="26">
        <f>SUM(F23:F26)</f>
        <v>2885200</v>
      </c>
      <c r="G22" s="20">
        <f t="shared" si="2"/>
        <v>778934.33</v>
      </c>
      <c r="H22" s="26">
        <f>SUM(H23:H26)</f>
        <v>0</v>
      </c>
      <c r="I22" s="26">
        <f>SUM(I23:I26)</f>
        <v>778934.33</v>
      </c>
      <c r="J22" s="20">
        <f t="shared" si="3"/>
        <v>26.997585262720087</v>
      </c>
      <c r="K22" s="20" t="e">
        <f t="shared" si="4"/>
        <v>#DIV/0!</v>
      </c>
      <c r="L22" s="20">
        <f t="shared" si="5"/>
        <v>26.997585262720087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1677600</v>
      </c>
      <c r="E23" s="26"/>
      <c r="F23" s="26">
        <v>1677600</v>
      </c>
      <c r="G23" s="20">
        <f t="shared" si="2"/>
        <v>381898.43</v>
      </c>
      <c r="H23" s="26"/>
      <c r="I23" s="26">
        <v>381898.43</v>
      </c>
      <c r="J23" s="20">
        <f t="shared" si="3"/>
        <v>22.764570219360991</v>
      </c>
      <c r="K23" s="20" t="e">
        <f t="shared" si="4"/>
        <v>#DIV/0!</v>
      </c>
      <c r="L23" s="20">
        <f t="shared" si="5"/>
        <v>22.764570219360991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9100</v>
      </c>
      <c r="E24" s="26"/>
      <c r="F24" s="26">
        <v>9100</v>
      </c>
      <c r="G24" s="20">
        <f t="shared" si="2"/>
        <v>2009.26</v>
      </c>
      <c r="H24" s="26"/>
      <c r="I24" s="26">
        <v>2009.26</v>
      </c>
      <c r="J24" s="20">
        <f t="shared" si="3"/>
        <v>22.079780219780222</v>
      </c>
      <c r="K24" s="20" t="e">
        <f t="shared" si="4"/>
        <v>#DIV/0!</v>
      </c>
      <c r="L24" s="20">
        <f t="shared" si="5"/>
        <v>22.079780219780222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1404400</v>
      </c>
      <c r="E25" s="26"/>
      <c r="F25" s="26">
        <v>1404400</v>
      </c>
      <c r="G25" s="20">
        <f t="shared" si="2"/>
        <v>435572.76</v>
      </c>
      <c r="H25" s="26"/>
      <c r="I25" s="26">
        <v>435572.76</v>
      </c>
      <c r="J25" s="20">
        <f t="shared" si="3"/>
        <v>31.014864710908576</v>
      </c>
      <c r="K25" s="20" t="e">
        <f t="shared" si="4"/>
        <v>#DIV/0!</v>
      </c>
      <c r="L25" s="20">
        <f t="shared" si="5"/>
        <v>31.014864710908576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-205900</v>
      </c>
      <c r="E26" s="26"/>
      <c r="F26" s="26">
        <v>-205900</v>
      </c>
      <c r="G26" s="20">
        <f t="shared" si="2"/>
        <v>-40546.120000000003</v>
      </c>
      <c r="H26" s="26">
        <v>0</v>
      </c>
      <c r="I26" s="26">
        <v>-40546.120000000003</v>
      </c>
      <c r="J26" s="20">
        <f t="shared" si="3"/>
        <v>19.692141816415738</v>
      </c>
      <c r="K26" s="20" t="e">
        <f t="shared" si="4"/>
        <v>#DIV/0!</v>
      </c>
      <c r="L26" s="20">
        <f t="shared" si="5"/>
        <v>19.692141816415738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4100000</v>
      </c>
      <c r="E27" s="49">
        <f>E28+E34+E37</f>
        <v>4100000</v>
      </c>
      <c r="F27" s="49">
        <f>F28+F34+F37</f>
        <v>0</v>
      </c>
      <c r="G27" s="53">
        <f t="shared" si="2"/>
        <v>2134597.8899999997</v>
      </c>
      <c r="H27" s="49">
        <f>H28+H34+H37</f>
        <v>2134597.8899999997</v>
      </c>
      <c r="I27" s="49">
        <f>I28+I34+I37</f>
        <v>0</v>
      </c>
      <c r="J27" s="53">
        <f t="shared" si="3"/>
        <v>52.063363170731705</v>
      </c>
      <c r="K27" s="53">
        <f t="shared" si="4"/>
        <v>52.063363170731705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3000000</v>
      </c>
      <c r="E28" s="26">
        <f>SUM(E29:E33)</f>
        <v>3000000</v>
      </c>
      <c r="F28" s="26">
        <f>SUM(F29:F33)</f>
        <v>0</v>
      </c>
      <c r="G28" s="20">
        <f t="shared" si="2"/>
        <v>1157650.3999999999</v>
      </c>
      <c r="H28" s="26">
        <f>SUM(H29:H33)</f>
        <v>1157650.3999999999</v>
      </c>
      <c r="I28" s="26">
        <v>0</v>
      </c>
      <c r="J28" s="20">
        <f t="shared" si="3"/>
        <v>38.588346666666659</v>
      </c>
      <c r="K28" s="20">
        <f t="shared" si="4"/>
        <v>38.588346666666659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2000000</v>
      </c>
      <c r="E29" s="26">
        <v>2000000</v>
      </c>
      <c r="F29" s="26">
        <v>0</v>
      </c>
      <c r="G29" s="20">
        <f t="shared" si="2"/>
        <v>839608.14</v>
      </c>
      <c r="H29" s="26">
        <v>839608.14</v>
      </c>
      <c r="I29" s="26">
        <v>0</v>
      </c>
      <c r="J29" s="20">
        <f t="shared" si="3"/>
        <v>41.980407</v>
      </c>
      <c r="K29" s="20">
        <f t="shared" si="4"/>
        <v>41.980407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1000000</v>
      </c>
      <c r="E31" s="26">
        <v>1000000</v>
      </c>
      <c r="F31" s="26">
        <v>0</v>
      </c>
      <c r="G31" s="20">
        <f t="shared" si="2"/>
        <v>318042.26</v>
      </c>
      <c r="H31" s="26">
        <v>318042.26</v>
      </c>
      <c r="I31" s="26">
        <v>0</v>
      </c>
      <c r="J31" s="20">
        <f t="shared" si="3"/>
        <v>31.804226000000003</v>
      </c>
      <c r="K31" s="20">
        <f t="shared" si="4"/>
        <v>31.804226000000003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1175.49</v>
      </c>
      <c r="H34" s="26">
        <f>H35+H36</f>
        <v>1175.49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1175.49</v>
      </c>
      <c r="H35" s="26">
        <v>1175.49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975772</v>
      </c>
      <c r="H37" s="26">
        <f>H38</f>
        <v>975772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975772</v>
      </c>
      <c r="H38" s="26">
        <v>975772</v>
      </c>
      <c r="I38" s="26"/>
      <c r="J38" s="20">
        <f t="shared" si="3"/>
        <v>88.706545454545449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918000</v>
      </c>
      <c r="E39" s="49">
        <f>E40+E43</f>
        <v>0</v>
      </c>
      <c r="F39" s="49">
        <f>F40+F43</f>
        <v>918000</v>
      </c>
      <c r="G39" s="53">
        <f t="shared" si="2"/>
        <v>229458.9</v>
      </c>
      <c r="H39" s="49">
        <f>H40+H43</f>
        <v>-1</v>
      </c>
      <c r="I39" s="49">
        <f>I40+I43</f>
        <v>229459.9</v>
      </c>
      <c r="J39" s="53">
        <f t="shared" si="3"/>
        <v>24.995522875816992</v>
      </c>
      <c r="K39" s="53" t="e">
        <f t="shared" si="4"/>
        <v>#DIV/0!</v>
      </c>
      <c r="L39" s="53">
        <f t="shared" si="5"/>
        <v>24.995631808278869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68850.81</v>
      </c>
      <c r="H40" s="26">
        <f>H42+H41</f>
        <v>0</v>
      </c>
      <c r="I40" s="26">
        <f>I42</f>
        <v>68850.81</v>
      </c>
      <c r="J40" s="20">
        <f t="shared" si="3"/>
        <v>17.212702499999999</v>
      </c>
      <c r="K40" s="20" t="e">
        <f t="shared" si="4"/>
        <v>#DIV/0!</v>
      </c>
      <c r="L40" s="20">
        <f t="shared" si="5"/>
        <v>17.212702499999999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68850.81</v>
      </c>
      <c r="H42" s="26"/>
      <c r="I42" s="26">
        <v>68850.81</v>
      </c>
      <c r="J42" s="20">
        <f t="shared" si="3"/>
        <v>17.212702499999999</v>
      </c>
      <c r="K42" s="20" t="e">
        <f t="shared" si="4"/>
        <v>#DIV/0!</v>
      </c>
      <c r="L42" s="20">
        <f t="shared" si="5"/>
        <v>17.212702499999999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518000</v>
      </c>
      <c r="E43" s="26">
        <f>E44+E45+E46</f>
        <v>0</v>
      </c>
      <c r="F43" s="26">
        <f>F44+F46</f>
        <v>518000</v>
      </c>
      <c r="G43" s="20">
        <f t="shared" si="2"/>
        <v>160608.09</v>
      </c>
      <c r="H43" s="26">
        <f>H44+H45+H46</f>
        <v>-1</v>
      </c>
      <c r="I43" s="26">
        <f>I44+I46+I45</f>
        <v>160609.09</v>
      </c>
      <c r="J43" s="20">
        <f t="shared" si="3"/>
        <v>31.005422779922782</v>
      </c>
      <c r="K43" s="20" t="e">
        <f t="shared" si="4"/>
        <v>#DIV/0!</v>
      </c>
      <c r="L43" s="20">
        <f t="shared" si="5"/>
        <v>31.005615830115829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408000</v>
      </c>
      <c r="E44" s="26"/>
      <c r="F44" s="26">
        <v>408000</v>
      </c>
      <c r="G44" s="20">
        <f t="shared" si="2"/>
        <v>149466</v>
      </c>
      <c r="H44" s="26"/>
      <c r="I44" s="26">
        <v>149466</v>
      </c>
      <c r="J44" s="20">
        <f t="shared" si="3"/>
        <v>36.633823529411764</v>
      </c>
      <c r="K44" s="20" t="e">
        <f t="shared" si="4"/>
        <v>#DIV/0!</v>
      </c>
      <c r="L44" s="20">
        <f t="shared" si="5"/>
        <v>36.633823529411764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-1</v>
      </c>
      <c r="H45" s="26">
        <v>-1</v>
      </c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11143.09</v>
      </c>
      <c r="H46" s="26"/>
      <c r="I46" s="26">
        <v>11143.09</v>
      </c>
      <c r="J46" s="20">
        <f t="shared" si="3"/>
        <v>10.130081818181818</v>
      </c>
      <c r="K46" s="20" t="e">
        <f t="shared" si="4"/>
        <v>#DIV/0!</v>
      </c>
      <c r="L46" s="20">
        <f t="shared" si="5"/>
        <v>10.130081818181818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330952.08</v>
      </c>
      <c r="H47" s="49">
        <f>H48+H50</f>
        <v>330952.08</v>
      </c>
      <c r="I47" s="49">
        <f>I48+I50</f>
        <v>0</v>
      </c>
      <c r="J47" s="53">
        <f t="shared" si="3"/>
        <v>82.738020000000006</v>
      </c>
      <c r="K47" s="53">
        <f t="shared" si="4"/>
        <v>82.738020000000006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330952.08</v>
      </c>
      <c r="H48" s="26">
        <f>H49</f>
        <v>330952.08</v>
      </c>
      <c r="I48" s="26">
        <f>I49</f>
        <v>0</v>
      </c>
      <c r="J48" s="20">
        <f t="shared" si="3"/>
        <v>82.738020000000006</v>
      </c>
      <c r="K48" s="20">
        <f t="shared" si="4"/>
        <v>82.738020000000006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330952.08</v>
      </c>
      <c r="H49" s="26">
        <v>330952.08</v>
      </c>
      <c r="I49" s="26"/>
      <c r="J49" s="20">
        <f t="shared" si="3"/>
        <v>82.738020000000006</v>
      </c>
      <c r="K49" s="20">
        <f t="shared" si="4"/>
        <v>82.738020000000006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3015500</v>
      </c>
      <c r="E53" s="49">
        <f t="shared" ref="E53:I53" si="9">E54</f>
        <v>2277000</v>
      </c>
      <c r="F53" s="49">
        <f t="shared" si="9"/>
        <v>738500</v>
      </c>
      <c r="G53" s="53">
        <f t="shared" si="2"/>
        <v>786312.03</v>
      </c>
      <c r="H53" s="49">
        <f t="shared" si="9"/>
        <v>630503.13</v>
      </c>
      <c r="I53" s="49">
        <f t="shared" si="9"/>
        <v>155808.9</v>
      </c>
      <c r="J53" s="53">
        <f t="shared" si="6"/>
        <v>26.075676670535568</v>
      </c>
      <c r="K53" s="53">
        <f t="shared" si="7"/>
        <v>27.690080368906457</v>
      </c>
      <c r="L53" s="53">
        <f t="shared" si="8"/>
        <v>21.098023019634393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3015500</v>
      </c>
      <c r="E54" s="26">
        <f>E55+E59</f>
        <v>2277000</v>
      </c>
      <c r="F54" s="26">
        <f>F55+F59+F58</f>
        <v>738500</v>
      </c>
      <c r="G54" s="20">
        <f>H54+I54</f>
        <v>786312.03</v>
      </c>
      <c r="H54" s="26">
        <f>H55+H59+H62</f>
        <v>630503.13</v>
      </c>
      <c r="I54" s="26">
        <f>I55+I59+I58</f>
        <v>155808.9</v>
      </c>
      <c r="J54" s="20">
        <f t="shared" si="6"/>
        <v>26.075676670535568</v>
      </c>
      <c r="K54" s="20">
        <f t="shared" si="7"/>
        <v>27.690080368906457</v>
      </c>
      <c r="L54" s="20">
        <f t="shared" si="8"/>
        <v>21.098023019634393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1333400</v>
      </c>
      <c r="E55" s="26">
        <f t="shared" ref="E55" si="10">SUM(E56:E57)</f>
        <v>975900</v>
      </c>
      <c r="F55" s="26">
        <f>F57</f>
        <v>357500</v>
      </c>
      <c r="G55" s="20">
        <f t="shared" ref="G55:G61" si="11">H55+I55</f>
        <v>266526.08000000002</v>
      </c>
      <c r="H55" s="26">
        <f>SUM(H56:H57)</f>
        <v>230842.53</v>
      </c>
      <c r="I55" s="26">
        <f>I57</f>
        <v>35683.550000000003</v>
      </c>
      <c r="J55" s="20">
        <f t="shared" si="6"/>
        <v>19.988456577171142</v>
      </c>
      <c r="K55" s="20">
        <f t="shared" si="7"/>
        <v>23.654322164156163</v>
      </c>
      <c r="L55" s="20">
        <f t="shared" si="8"/>
        <v>9.9814125874125885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195158.97</v>
      </c>
      <c r="H56" s="26">
        <v>195158.97</v>
      </c>
      <c r="I56" s="26"/>
      <c r="J56" s="20">
        <f t="shared" si="6"/>
        <v>31.609810495626821</v>
      </c>
      <c r="K56" s="20">
        <f t="shared" si="7"/>
        <v>31.609810495626821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716000</v>
      </c>
      <c r="E57" s="26">
        <v>358500</v>
      </c>
      <c r="F57" s="26">
        <v>357500</v>
      </c>
      <c r="G57" s="20">
        <f t="shared" si="11"/>
        <v>71367.11</v>
      </c>
      <c r="H57" s="26">
        <v>35683.56</v>
      </c>
      <c r="I57" s="26">
        <v>35683.550000000003</v>
      </c>
      <c r="J57" s="20">
        <f t="shared" si="6"/>
        <v>9.9674734636871509</v>
      </c>
      <c r="K57" s="20">
        <f t="shared" si="7"/>
        <v>9.9535732217573205</v>
      </c>
      <c r="L57" s="20">
        <f t="shared" si="8"/>
        <v>9.9814125874125885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10297.98</v>
      </c>
      <c r="H58" s="26"/>
      <c r="I58" s="26">
        <v>10297.98</v>
      </c>
      <c r="J58" s="26">
        <f t="shared" si="6"/>
        <v>205.95959999999999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509487.97</v>
      </c>
      <c r="H59" s="26">
        <f t="shared" ref="H59" si="12">SUM(H60:H61)</f>
        <v>399660.6</v>
      </c>
      <c r="I59" s="26">
        <f>I61</f>
        <v>109827.37</v>
      </c>
      <c r="J59" s="26">
        <f>J60+J61</f>
        <v>59.926538572721611</v>
      </c>
      <c r="K59" s="20">
        <f t="shared" si="7"/>
        <v>30.717131657827991</v>
      </c>
      <c r="L59" s="20">
        <f t="shared" si="8"/>
        <v>29.209406914893616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399660.6</v>
      </c>
      <c r="H60" s="26">
        <v>399660.6</v>
      </c>
      <c r="I60" s="26"/>
      <c r="J60" s="20">
        <f t="shared" si="6"/>
        <v>30.717131657827991</v>
      </c>
      <c r="K60" s="20">
        <f t="shared" si="7"/>
        <v>30.717131657827991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109827.37</v>
      </c>
      <c r="H61" s="26"/>
      <c r="I61" s="26">
        <v>109827.37</v>
      </c>
      <c r="J61" s="20">
        <f t="shared" si="6"/>
        <v>29.209406914893616</v>
      </c>
      <c r="K61" s="20" t="e">
        <f t="shared" si="7"/>
        <v>#DIV/0!</v>
      </c>
      <c r="L61" s="20">
        <f t="shared" si="8"/>
        <v>29.209406914893616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250000</v>
      </c>
      <c r="E63" s="49">
        <f>E64</f>
        <v>250000</v>
      </c>
      <c r="F63" s="49">
        <f>F64</f>
        <v>0</v>
      </c>
      <c r="G63" s="53">
        <f t="shared" si="2"/>
        <v>132763.71000000002</v>
      </c>
      <c r="H63" s="49">
        <f>H64</f>
        <v>132763.71000000002</v>
      </c>
      <c r="I63" s="49">
        <f>I64</f>
        <v>0</v>
      </c>
      <c r="J63" s="53">
        <f t="shared" si="6"/>
        <v>53.105484000000011</v>
      </c>
      <c r="K63" s="53">
        <f t="shared" si="7"/>
        <v>53.105484000000011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250000</v>
      </c>
      <c r="E64" s="26">
        <f>SUM(E65:E68)</f>
        <v>250000</v>
      </c>
      <c r="F64" s="26">
        <f>SUM(F65:F68)</f>
        <v>0</v>
      </c>
      <c r="G64" s="20">
        <f t="shared" si="2"/>
        <v>132763.71000000002</v>
      </c>
      <c r="H64" s="26">
        <f>SUM(H65:H68)</f>
        <v>132763.71000000002</v>
      </c>
      <c r="I64" s="26">
        <f>SUM(I65:I68)</f>
        <v>0</v>
      </c>
      <c r="J64" s="20">
        <f t="shared" si="6"/>
        <v>53.105484000000011</v>
      </c>
      <c r="K64" s="20">
        <f t="shared" si="7"/>
        <v>53.105484000000011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125000</v>
      </c>
      <c r="E65" s="26">
        <v>125000</v>
      </c>
      <c r="F65" s="26"/>
      <c r="G65" s="20">
        <f t="shared" si="2"/>
        <v>88249.75</v>
      </c>
      <c r="H65" s="26">
        <v>88249.75</v>
      </c>
      <c r="I65" s="26"/>
      <c r="J65" s="20">
        <f t="shared" si="6"/>
        <v>70.599800000000002</v>
      </c>
      <c r="K65" s="20">
        <f t="shared" si="7"/>
        <v>70.599800000000002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4000</v>
      </c>
      <c r="E67" s="26">
        <v>4000</v>
      </c>
      <c r="F67" s="26"/>
      <c r="G67" s="20">
        <f t="shared" si="2"/>
        <v>904.27</v>
      </c>
      <c r="H67" s="26">
        <v>904.27</v>
      </c>
      <c r="I67" s="26"/>
      <c r="J67" s="20">
        <f t="shared" si="6"/>
        <v>22.606750000000002</v>
      </c>
      <c r="K67" s="20">
        <f t="shared" si="7"/>
        <v>22.606750000000002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120000</v>
      </c>
      <c r="E68" s="26">
        <v>120000</v>
      </c>
      <c r="F68" s="26"/>
      <c r="G68" s="20">
        <f t="shared" si="2"/>
        <v>43505.06</v>
      </c>
      <c r="H68" s="26">
        <v>43505.06</v>
      </c>
      <c r="I68" s="26"/>
      <c r="J68" s="20">
        <f t="shared" si="6"/>
        <v>36.254216666666665</v>
      </c>
      <c r="K68" s="20">
        <f t="shared" si="7"/>
        <v>36.254216666666665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4911700</v>
      </c>
      <c r="E69" s="49">
        <f>E70+E74+E73</f>
        <v>4911600</v>
      </c>
      <c r="F69" s="49">
        <f>F75</f>
        <v>100</v>
      </c>
      <c r="G69" s="53">
        <f t="shared" si="2"/>
        <v>1262895.24</v>
      </c>
      <c r="H69" s="49">
        <f>H70+H74+H73</f>
        <v>1262895.24</v>
      </c>
      <c r="I69" s="49">
        <f>I75</f>
        <v>0</v>
      </c>
      <c r="J69" s="53">
        <f t="shared" si="6"/>
        <v>25.711978337439174</v>
      </c>
      <c r="K69" s="53">
        <f t="shared" si="7"/>
        <v>25.712501832396772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1183170.6000000001</v>
      </c>
      <c r="H70" s="26">
        <f t="shared" si="13"/>
        <v>1183170.6000000001</v>
      </c>
      <c r="I70" s="26"/>
      <c r="J70" s="20">
        <f t="shared" si="6"/>
        <v>24.089311018812609</v>
      </c>
      <c r="K70" s="20">
        <f t="shared" si="7"/>
        <v>24.089311018812609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1183170.6000000001</v>
      </c>
      <c r="H71" s="26">
        <f t="shared" si="13"/>
        <v>1183170.6000000001</v>
      </c>
      <c r="I71" s="26"/>
      <c r="J71" s="20">
        <f t="shared" si="6"/>
        <v>24.089311018812609</v>
      </c>
      <c r="K71" s="20">
        <f t="shared" si="7"/>
        <v>24.089311018812609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1183170.6000000001</v>
      </c>
      <c r="H72" s="26">
        <v>1183170.6000000001</v>
      </c>
      <c r="I72" s="26"/>
      <c r="J72" s="20">
        <f t="shared" si="6"/>
        <v>24.089311018812609</v>
      </c>
      <c r="K72" s="20">
        <f t="shared" si="7"/>
        <v>24.089311018812609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0</v>
      </c>
      <c r="E73" s="26"/>
      <c r="F73" s="26"/>
      <c r="G73" s="20">
        <f>H73+I73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79724.639999999999</v>
      </c>
      <c r="H74" s="26">
        <v>79724.639999999999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10007.92</v>
      </c>
      <c r="H76" s="49">
        <f>H77+H80</f>
        <v>0</v>
      </c>
      <c r="I76" s="49">
        <f>I77+I80</f>
        <v>10007.92</v>
      </c>
      <c r="J76" s="53">
        <f t="shared" si="6"/>
        <v>20.015840000000001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10007.92</v>
      </c>
      <c r="H77" s="26">
        <f t="shared" ref="H77:H78" si="15">H78</f>
        <v>0</v>
      </c>
      <c r="I77" s="26">
        <f>I78+I79</f>
        <v>10007.92</v>
      </c>
      <c r="J77" s="20">
        <f t="shared" si="6"/>
        <v>20.015840000000001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10007.92</v>
      </c>
      <c r="H79" s="26"/>
      <c r="I79" s="26">
        <v>10007.92</v>
      </c>
      <c r="J79" s="20">
        <f t="shared" si="6"/>
        <v>20.015840000000001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240910</v>
      </c>
      <c r="E81" s="49">
        <f>E82+E97+E99+E102</f>
        <v>220910</v>
      </c>
      <c r="F81" s="49">
        <f>F82+F97+F99+F102</f>
        <v>20000</v>
      </c>
      <c r="G81" s="53">
        <f t="shared" si="2"/>
        <v>98725.939999999988</v>
      </c>
      <c r="H81" s="49">
        <f>H82+H97+H99+H102+H94+H110</f>
        <v>82820.299999999988</v>
      </c>
      <c r="I81" s="49">
        <f>I110+I102</f>
        <v>15905.64</v>
      </c>
      <c r="J81" s="53">
        <f t="shared" si="6"/>
        <v>40.980424224814243</v>
      </c>
      <c r="K81" s="53">
        <f t="shared" si="7"/>
        <v>37.490516499932092</v>
      </c>
      <c r="L81" s="53">
        <f t="shared" si="8"/>
        <v>79.528199999999998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118410</v>
      </c>
      <c r="E82" s="26">
        <f>E86+E88+E90+E92+E96+E95+E83+E85+E84+E94</f>
        <v>118410</v>
      </c>
      <c r="F82" s="26">
        <f>F86+F88+F90+F92</f>
        <v>0</v>
      </c>
      <c r="G82" s="20">
        <f>H82+I82</f>
        <v>25705.85</v>
      </c>
      <c r="H82" s="26">
        <f>H86+H88+H90+H92+H83+H96+H95+H85+H84</f>
        <v>25705.85</v>
      </c>
      <c r="I82" s="26">
        <f>I86+I88+I90+I92+I84</f>
        <v>0</v>
      </c>
      <c r="J82" s="20">
        <f t="shared" si="6"/>
        <v>21.709188413140783</v>
      </c>
      <c r="K82" s="20">
        <f t="shared" si="7"/>
        <v>21.709188413140783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44000</v>
      </c>
      <c r="E83" s="26">
        <v>44000</v>
      </c>
      <c r="F83" s="26"/>
      <c r="G83" s="20">
        <f>H83+I83</f>
        <v>16300</v>
      </c>
      <c r="H83" s="26">
        <v>16300</v>
      </c>
      <c r="I83" s="26"/>
      <c r="J83" s="20">
        <f t="shared" si="6"/>
        <v>37.045454545454547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5000</v>
      </c>
      <c r="H84" s="26">
        <v>5000</v>
      </c>
      <c r="I84" s="26"/>
      <c r="J84" s="20">
        <f t="shared" si="6"/>
        <v>55.555555555555557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1410</v>
      </c>
      <c r="E92" s="26">
        <f>E93</f>
        <v>1410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-24.822695035460992</v>
      </c>
      <c r="K92" s="20">
        <f t="shared" si="7"/>
        <v>-24.822695035460992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1410</v>
      </c>
      <c r="E93" s="26">
        <v>1410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-24.822695035460992</v>
      </c>
      <c r="K93" s="20">
        <f t="shared" si="7"/>
        <v>-24.822695035460992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5249.99</v>
      </c>
      <c r="H94" s="26">
        <v>5249.99</v>
      </c>
      <c r="I94" s="49"/>
      <c r="J94" s="20">
        <f t="shared" si="6"/>
        <v>174.99966666666666</v>
      </c>
      <c r="K94" s="20">
        <f t="shared" si="7"/>
        <v>174.99966666666666</v>
      </c>
      <c r="L94" s="53"/>
      <c r="M94" s="7"/>
    </row>
    <row r="95" spans="1:13" ht="147.75" customHeight="1" x14ac:dyDescent="0.3">
      <c r="A95" s="117" t="s">
        <v>474</v>
      </c>
      <c r="B95" s="65" t="s">
        <v>19</v>
      </c>
      <c r="C95" s="66" t="s">
        <v>425</v>
      </c>
      <c r="D95" s="62">
        <f>E95</f>
        <v>1000</v>
      </c>
      <c r="E95" s="26">
        <v>1000</v>
      </c>
      <c r="F95" s="49"/>
      <c r="G95" s="20">
        <f>H95</f>
        <v>-1394.15</v>
      </c>
      <c r="H95" s="26">
        <v>-1394.15</v>
      </c>
      <c r="I95" s="49"/>
      <c r="J95" s="20">
        <f t="shared" si="6"/>
        <v>-139.41499999999999</v>
      </c>
      <c r="K95" s="20">
        <f t="shared" si="7"/>
        <v>-139.41499999999999</v>
      </c>
      <c r="L95" s="53"/>
      <c r="M95" s="7"/>
    </row>
    <row r="96" spans="1:13" ht="146.25" customHeight="1" x14ac:dyDescent="0.3">
      <c r="A96" s="117" t="s">
        <v>474</v>
      </c>
      <c r="B96" s="65" t="s">
        <v>19</v>
      </c>
      <c r="C96" s="66" t="s">
        <v>391</v>
      </c>
      <c r="D96" s="62">
        <f>E96+F96</f>
        <v>60000</v>
      </c>
      <c r="E96" s="26">
        <v>60000</v>
      </c>
      <c r="F96" s="26"/>
      <c r="G96" s="20">
        <f>H96+I96</f>
        <v>6000</v>
      </c>
      <c r="H96" s="26">
        <v>6000</v>
      </c>
      <c r="I96" s="26"/>
      <c r="J96" s="20">
        <f t="shared" si="6"/>
        <v>10</v>
      </c>
      <c r="K96" s="20">
        <f t="shared" si="7"/>
        <v>10</v>
      </c>
      <c r="L96" s="53"/>
      <c r="M96" s="7"/>
    </row>
    <row r="97" spans="1:13" ht="62.4" x14ac:dyDescent="0.3">
      <c r="A97" s="117" t="s">
        <v>365</v>
      </c>
      <c r="B97" s="65" t="s">
        <v>19</v>
      </c>
      <c r="C97" s="66" t="s">
        <v>366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367</v>
      </c>
      <c r="B98" s="65" t="s">
        <v>19</v>
      </c>
      <c r="C98" s="66" t="s">
        <v>368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7.2" x14ac:dyDescent="0.3">
      <c r="A99" s="117" t="s">
        <v>369</v>
      </c>
      <c r="B99" s="65" t="s">
        <v>19</v>
      </c>
      <c r="C99" s="66" t="s">
        <v>370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2500.39</v>
      </c>
      <c r="H99" s="26">
        <f>H100</f>
        <v>2500.39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371</v>
      </c>
      <c r="B100" s="65" t="s">
        <v>19</v>
      </c>
      <c r="C100" s="66" t="s">
        <v>492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2500.39</v>
      </c>
      <c r="H100" s="26">
        <f>H101</f>
        <v>2500.39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4.8" x14ac:dyDescent="0.3">
      <c r="A101" s="117" t="s">
        <v>372</v>
      </c>
      <c r="B101" s="65" t="s">
        <v>19</v>
      </c>
      <c r="C101" s="66" t="s">
        <v>489</v>
      </c>
      <c r="D101" s="62">
        <f t="shared" si="16"/>
        <v>0</v>
      </c>
      <c r="E101" s="26"/>
      <c r="F101" s="49"/>
      <c r="G101" s="20">
        <f t="shared" si="17"/>
        <v>2500.39</v>
      </c>
      <c r="H101" s="26">
        <v>2500.39</v>
      </c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2" x14ac:dyDescent="0.3">
      <c r="A102" s="117" t="s">
        <v>373</v>
      </c>
      <c r="B102" s="65" t="s">
        <v>19</v>
      </c>
      <c r="C102" s="66" t="s">
        <v>374</v>
      </c>
      <c r="D102" s="62">
        <f t="shared" si="16"/>
        <v>122500</v>
      </c>
      <c r="E102" s="26">
        <f>E103+E105+E108+E110</f>
        <v>102500</v>
      </c>
      <c r="F102" s="26">
        <f>F103+F105+F108+F110</f>
        <v>20000</v>
      </c>
      <c r="G102" s="20">
        <f t="shared" si="2"/>
        <v>9600</v>
      </c>
      <c r="H102" s="26">
        <f>H103+H105+H108</f>
        <v>9600</v>
      </c>
      <c r="I102" s="26">
        <f>I103+I105+I108</f>
        <v>0</v>
      </c>
      <c r="J102" s="20">
        <f t="shared" si="6"/>
        <v>7.8367346938775508</v>
      </c>
      <c r="K102" s="20">
        <f t="shared" si="7"/>
        <v>9.3658536585365848</v>
      </c>
      <c r="L102" s="20">
        <f t="shared" si="8"/>
        <v>0</v>
      </c>
      <c r="M102" s="7"/>
    </row>
    <row r="103" spans="1:13" ht="78" x14ac:dyDescent="0.3">
      <c r="A103" s="117" t="s">
        <v>375</v>
      </c>
      <c r="B103" s="65" t="s">
        <v>19</v>
      </c>
      <c r="C103" s="66" t="s">
        <v>376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7.2" x14ac:dyDescent="0.3">
      <c r="A104" s="117" t="s">
        <v>377</v>
      </c>
      <c r="B104" s="65" t="s">
        <v>19</v>
      </c>
      <c r="C104" s="66" t="s">
        <v>378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4.8" x14ac:dyDescent="0.3">
      <c r="A105" s="117" t="s">
        <v>379</v>
      </c>
      <c r="B105" s="65" t="s">
        <v>19</v>
      </c>
      <c r="C105" s="66" t="s">
        <v>380</v>
      </c>
      <c r="D105" s="62">
        <f t="shared" si="16"/>
        <v>20000</v>
      </c>
      <c r="E105" s="26">
        <f>E106+E107</f>
        <v>10000</v>
      </c>
      <c r="F105" s="26">
        <f>F106</f>
        <v>10000</v>
      </c>
      <c r="G105" s="20">
        <f t="shared" ref="G105:G163" si="18">H105+I105</f>
        <v>600</v>
      </c>
      <c r="H105" s="26">
        <f>H106+H107</f>
        <v>600</v>
      </c>
      <c r="I105" s="26">
        <f>I106+I107</f>
        <v>0</v>
      </c>
      <c r="J105" s="20">
        <f t="shared" si="6"/>
        <v>3</v>
      </c>
      <c r="K105" s="20">
        <f t="shared" si="7"/>
        <v>6</v>
      </c>
      <c r="L105" s="20">
        <f t="shared" si="8"/>
        <v>0</v>
      </c>
      <c r="M105" s="7"/>
    </row>
    <row r="106" spans="1:13" ht="109.8" thickBot="1" x14ac:dyDescent="0.35">
      <c r="A106" s="117" t="s">
        <v>381</v>
      </c>
      <c r="B106" s="65" t="s">
        <v>19</v>
      </c>
      <c r="C106" s="66" t="s">
        <v>382</v>
      </c>
      <c r="D106" s="62">
        <f t="shared" si="16"/>
        <v>20000</v>
      </c>
      <c r="E106" s="26">
        <v>10000</v>
      </c>
      <c r="F106" s="26">
        <v>10000</v>
      </c>
      <c r="G106" s="20">
        <f t="shared" si="18"/>
        <v>600</v>
      </c>
      <c r="H106" s="26">
        <v>600</v>
      </c>
      <c r="I106" s="26"/>
      <c r="J106" s="26">
        <f t="shared" si="6"/>
        <v>3</v>
      </c>
      <c r="K106" s="26">
        <f t="shared" si="7"/>
        <v>6</v>
      </c>
      <c r="L106" s="26">
        <f t="shared" si="8"/>
        <v>0</v>
      </c>
      <c r="M106" s="7"/>
    </row>
    <row r="107" spans="1:13" ht="93" x14ac:dyDescent="0.3">
      <c r="A107" s="119" t="s">
        <v>388</v>
      </c>
      <c r="B107" s="65" t="s">
        <v>19</v>
      </c>
      <c r="C107" s="66" t="s">
        <v>477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2" x14ac:dyDescent="0.3">
      <c r="A108" s="117" t="s">
        <v>383</v>
      </c>
      <c r="B108" s="65" t="s">
        <v>19</v>
      </c>
      <c r="C108" s="66" t="s">
        <v>384</v>
      </c>
      <c r="D108" s="62">
        <f t="shared" si="16"/>
        <v>36000</v>
      </c>
      <c r="E108" s="26">
        <f>E109</f>
        <v>36000</v>
      </c>
      <c r="F108" s="26">
        <f>F109</f>
        <v>0</v>
      </c>
      <c r="G108" s="20">
        <f t="shared" si="18"/>
        <v>9000</v>
      </c>
      <c r="H108" s="26">
        <f>H109</f>
        <v>9000</v>
      </c>
      <c r="I108" s="26">
        <f>I109</f>
        <v>0</v>
      </c>
      <c r="J108" s="20">
        <f t="shared" ref="J108:L111" si="19">G108/D108*100</f>
        <v>25</v>
      </c>
      <c r="K108" s="20">
        <f t="shared" si="19"/>
        <v>25</v>
      </c>
      <c r="L108" s="20" t="e">
        <f t="shared" si="19"/>
        <v>#DIV/0!</v>
      </c>
      <c r="M108" s="7"/>
    </row>
    <row r="109" spans="1:13" ht="156" x14ac:dyDescent="0.3">
      <c r="A109" s="123" t="s">
        <v>385</v>
      </c>
      <c r="B109" s="124" t="s">
        <v>19</v>
      </c>
      <c r="C109" s="125" t="s">
        <v>386</v>
      </c>
      <c r="D109" s="62">
        <f t="shared" si="16"/>
        <v>36000</v>
      </c>
      <c r="E109" s="26">
        <v>36000</v>
      </c>
      <c r="F109" s="26"/>
      <c r="G109" s="20">
        <f t="shared" si="18"/>
        <v>9000</v>
      </c>
      <c r="H109" s="26">
        <v>9000</v>
      </c>
      <c r="I109" s="26"/>
      <c r="J109" s="20">
        <f t="shared" si="19"/>
        <v>25</v>
      </c>
      <c r="K109" s="20">
        <f t="shared" si="19"/>
        <v>25</v>
      </c>
      <c r="L109" s="20" t="e">
        <f t="shared" si="19"/>
        <v>#DIV/0!</v>
      </c>
      <c r="M109" s="7"/>
    </row>
    <row r="110" spans="1:13" ht="130.19999999999999" customHeight="1" x14ac:dyDescent="0.3">
      <c r="A110" s="126" t="s">
        <v>481</v>
      </c>
      <c r="B110" s="65" t="s">
        <v>19</v>
      </c>
      <c r="C110" s="66" t="s">
        <v>480</v>
      </c>
      <c r="D110" s="62">
        <f>E110+F110</f>
        <v>66500</v>
      </c>
      <c r="E110" s="26">
        <v>56500</v>
      </c>
      <c r="F110" s="26">
        <v>10000</v>
      </c>
      <c r="G110" s="20">
        <f>H110+I110</f>
        <v>55669.71</v>
      </c>
      <c r="H110" s="26">
        <v>39764.07</v>
      </c>
      <c r="I110" s="26">
        <v>15905.64</v>
      </c>
      <c r="J110" s="20">
        <f t="shared" si="19"/>
        <v>83.713849624060146</v>
      </c>
      <c r="K110" s="20"/>
      <c r="L110" s="20"/>
      <c r="M110" s="7"/>
    </row>
    <row r="111" spans="1:13" ht="31.2" x14ac:dyDescent="0.3">
      <c r="A111" s="115" t="s">
        <v>118</v>
      </c>
      <c r="B111" s="47" t="s">
        <v>19</v>
      </c>
      <c r="C111" s="48" t="s">
        <v>119</v>
      </c>
      <c r="D111" s="49">
        <f t="shared" ref="D111:D163" si="20">E111+F111</f>
        <v>28500</v>
      </c>
      <c r="E111" s="49">
        <f t="shared" ref="E111:F111" si="21">E115+E112</f>
        <v>0</v>
      </c>
      <c r="F111" s="49">
        <f t="shared" si="21"/>
        <v>28500</v>
      </c>
      <c r="G111" s="53">
        <f t="shared" si="18"/>
        <v>256361</v>
      </c>
      <c r="H111" s="49">
        <f>H115+H112</f>
        <v>-2409</v>
      </c>
      <c r="I111" s="49">
        <f>I115+I112</f>
        <v>258770</v>
      </c>
      <c r="J111" s="53">
        <f t="shared" si="19"/>
        <v>899.51228070175443</v>
      </c>
      <c r="K111" s="53" t="e">
        <f t="shared" si="19"/>
        <v>#DIV/0!</v>
      </c>
      <c r="L111" s="53">
        <f t="shared" si="19"/>
        <v>907.96491228070181</v>
      </c>
      <c r="M111" s="7"/>
    </row>
    <row r="112" spans="1:13" ht="15.6" x14ac:dyDescent="0.3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-2409</v>
      </c>
      <c r="H112" s="26">
        <f>H113+H114</f>
        <v>-2409</v>
      </c>
      <c r="I112" s="26">
        <f>I113+I114</f>
        <v>0</v>
      </c>
      <c r="J112" s="26"/>
      <c r="K112" s="26"/>
      <c r="L112" s="26"/>
      <c r="M112" s="7"/>
    </row>
    <row r="113" spans="1:13" ht="15.6" x14ac:dyDescent="0.3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-2409</v>
      </c>
      <c r="H113" s="26">
        <v>-2409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6.8" x14ac:dyDescent="0.3">
      <c r="A114" s="114" t="s">
        <v>122</v>
      </c>
      <c r="B114" s="24" t="s">
        <v>19</v>
      </c>
      <c r="C114" s="25" t="s">
        <v>469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6" x14ac:dyDescent="0.3">
      <c r="A115" s="114" t="s">
        <v>123</v>
      </c>
      <c r="B115" s="24" t="s">
        <v>19</v>
      </c>
      <c r="C115" s="25" t="s">
        <v>124</v>
      </c>
      <c r="D115" s="26">
        <f t="shared" si="20"/>
        <v>28500</v>
      </c>
      <c r="E115" s="26">
        <f t="shared" ref="E115:H115" si="23">SUM(E116:E117)</f>
        <v>0</v>
      </c>
      <c r="F115" s="26">
        <f t="shared" si="23"/>
        <v>28500</v>
      </c>
      <c r="G115" s="20">
        <f t="shared" si="18"/>
        <v>258770</v>
      </c>
      <c r="H115" s="26">
        <f t="shared" si="23"/>
        <v>0</v>
      </c>
      <c r="I115" s="26">
        <f>I117</f>
        <v>258770</v>
      </c>
      <c r="J115" s="20">
        <f t="shared" si="22"/>
        <v>907.96491228070181</v>
      </c>
      <c r="K115" s="20" t="e">
        <f t="shared" si="22"/>
        <v>#DIV/0!</v>
      </c>
      <c r="L115" s="20">
        <f t="shared" si="22"/>
        <v>907.96491228070181</v>
      </c>
      <c r="M115" s="7"/>
    </row>
    <row r="116" spans="1:13" ht="31.2" x14ac:dyDescent="0.3">
      <c r="A116" s="114" t="s">
        <v>125</v>
      </c>
      <c r="B116" s="24" t="s">
        <v>19</v>
      </c>
      <c r="C116" s="25" t="s">
        <v>126</v>
      </c>
      <c r="D116" s="26">
        <f t="shared" si="20"/>
        <v>0</v>
      </c>
      <c r="E116" s="26"/>
      <c r="F116" s="26"/>
      <c r="G116" s="20">
        <f t="shared" si="18"/>
        <v>0</v>
      </c>
      <c r="H116" s="26"/>
      <c r="I116" s="26"/>
      <c r="J116" s="20" t="e">
        <f t="shared" si="22"/>
        <v>#DIV/0!</v>
      </c>
      <c r="K116" s="20" t="e">
        <f t="shared" si="22"/>
        <v>#DIV/0!</v>
      </c>
      <c r="L116" s="20" t="e">
        <f t="shared" si="22"/>
        <v>#DIV/0!</v>
      </c>
      <c r="M116" s="7"/>
    </row>
    <row r="117" spans="1:13" ht="31.2" x14ac:dyDescent="0.3">
      <c r="A117" s="114" t="s">
        <v>127</v>
      </c>
      <c r="B117" s="24" t="s">
        <v>19</v>
      </c>
      <c r="C117" s="25" t="s">
        <v>390</v>
      </c>
      <c r="D117" s="26">
        <f t="shared" si="20"/>
        <v>28500</v>
      </c>
      <c r="E117" s="26"/>
      <c r="F117" s="26">
        <v>28500</v>
      </c>
      <c r="G117" s="20">
        <f t="shared" si="18"/>
        <v>258770</v>
      </c>
      <c r="H117" s="26"/>
      <c r="I117" s="26">
        <v>258770</v>
      </c>
      <c r="J117" s="20">
        <f t="shared" si="22"/>
        <v>907.96491228070181</v>
      </c>
      <c r="K117" s="20" t="e">
        <f t="shared" si="22"/>
        <v>#DIV/0!</v>
      </c>
      <c r="L117" s="20">
        <f t="shared" si="22"/>
        <v>907.96491228070181</v>
      </c>
      <c r="M117" s="7"/>
    </row>
    <row r="118" spans="1:13" ht="15.6" x14ac:dyDescent="0.3">
      <c r="A118" s="115" t="s">
        <v>128</v>
      </c>
      <c r="B118" s="47" t="s">
        <v>19</v>
      </c>
      <c r="C118" s="48" t="s">
        <v>129</v>
      </c>
      <c r="D118" s="49">
        <f>D119+D161+D159+D160</f>
        <v>691219078.24000001</v>
      </c>
      <c r="E118" s="49">
        <f>E119+E161+E159</f>
        <v>645177978.24000001</v>
      </c>
      <c r="F118" s="49">
        <f t="shared" ref="F118" si="24">F119+F161</f>
        <v>116605800</v>
      </c>
      <c r="G118" s="49">
        <f>G119+G161+G159+G160</f>
        <v>155030311.99000001</v>
      </c>
      <c r="H118" s="49">
        <f>H119+H161+H159</f>
        <v>155109514.17000002</v>
      </c>
      <c r="I118" s="49">
        <f>I119+I161+I160</f>
        <v>17770371.969999999</v>
      </c>
      <c r="J118" s="53">
        <f t="shared" si="22"/>
        <v>22.428534869833484</v>
      </c>
      <c r="K118" s="53">
        <f t="shared" si="22"/>
        <v>24.041352836178291</v>
      </c>
      <c r="L118" s="53">
        <f t="shared" si="22"/>
        <v>15.239698171102981</v>
      </c>
      <c r="M118" s="7"/>
    </row>
    <row r="119" spans="1:13" ht="62.4" x14ac:dyDescent="0.3">
      <c r="A119" s="115" t="s">
        <v>130</v>
      </c>
      <c r="B119" s="47" t="s">
        <v>19</v>
      </c>
      <c r="C119" s="48" t="s">
        <v>131</v>
      </c>
      <c r="D119" s="49">
        <f>D120+D126+D135+D150</f>
        <v>698799940</v>
      </c>
      <c r="E119" s="49">
        <f>E120+E126+E135+E150</f>
        <v>652758840</v>
      </c>
      <c r="F119" s="49">
        <f>F120+F126+F135+F151+F150+F160</f>
        <v>116605800</v>
      </c>
      <c r="G119" s="49">
        <f>G120+G126+G135+G150</f>
        <v>162847981.75999999</v>
      </c>
      <c r="H119" s="49">
        <f>H120+H126+H135+H150</f>
        <v>162869360.56999999</v>
      </c>
      <c r="I119" s="49">
        <f>I120+I126+I135+I151+I150</f>
        <v>17828195.34</v>
      </c>
      <c r="J119" s="49">
        <f t="shared" si="22"/>
        <v>23.30394901865618</v>
      </c>
      <c r="K119" s="49">
        <f t="shared" si="22"/>
        <v>24.950923769948485</v>
      </c>
      <c r="L119" s="49">
        <f t="shared" si="22"/>
        <v>15.289286930838774</v>
      </c>
      <c r="M119" s="7"/>
    </row>
    <row r="120" spans="1:13" ht="31.2" x14ac:dyDescent="0.3">
      <c r="A120" s="114" t="s">
        <v>132</v>
      </c>
      <c r="B120" s="24" t="s">
        <v>19</v>
      </c>
      <c r="C120" s="25" t="s">
        <v>394</v>
      </c>
      <c r="D120" s="26">
        <f>D121</f>
        <v>309477800</v>
      </c>
      <c r="E120" s="26">
        <f>E121+E125</f>
        <v>309477800</v>
      </c>
      <c r="F120" s="26">
        <f>F121+F125</f>
        <v>67794500</v>
      </c>
      <c r="G120" s="26">
        <f>G121</f>
        <v>84444450</v>
      </c>
      <c r="H120" s="26">
        <f>H121+H125</f>
        <v>84444450</v>
      </c>
      <c r="I120" s="26">
        <f>I121+I125</f>
        <v>17470375</v>
      </c>
      <c r="J120" s="20">
        <f t="shared" ref="J120:L125" si="25">G120/D120*100</f>
        <v>27.286109052087099</v>
      </c>
      <c r="K120" s="20">
        <f t="shared" si="25"/>
        <v>27.286109052087099</v>
      </c>
      <c r="L120" s="20">
        <f t="shared" si="25"/>
        <v>25.769605203961977</v>
      </c>
      <c r="M120" s="7"/>
    </row>
    <row r="121" spans="1:13" ht="31.2" x14ac:dyDescent="0.3">
      <c r="A121" s="114" t="s">
        <v>133</v>
      </c>
      <c r="B121" s="24" t="s">
        <v>19</v>
      </c>
      <c r="C121" s="25" t="s">
        <v>395</v>
      </c>
      <c r="D121" s="26">
        <f>D122+D123+D125</f>
        <v>309477800</v>
      </c>
      <c r="E121" s="26">
        <f t="shared" ref="E121:H121" si="26">E122+E123</f>
        <v>183157200</v>
      </c>
      <c r="F121" s="26">
        <f>F122+F123+F124</f>
        <v>67794500</v>
      </c>
      <c r="G121" s="26">
        <f>G122+G123+G125</f>
        <v>84444450</v>
      </c>
      <c r="H121" s="26">
        <f t="shared" si="26"/>
        <v>52864300</v>
      </c>
      <c r="I121" s="26">
        <f>I122+I123+I124</f>
        <v>17470375</v>
      </c>
      <c r="J121" s="20">
        <f t="shared" si="25"/>
        <v>27.286109052087099</v>
      </c>
      <c r="K121" s="20">
        <f t="shared" si="25"/>
        <v>28.862802008329457</v>
      </c>
      <c r="L121" s="20">
        <f t="shared" si="25"/>
        <v>25.769605203961977</v>
      </c>
      <c r="M121" s="7"/>
    </row>
    <row r="122" spans="1:13" ht="46.8" x14ac:dyDescent="0.3">
      <c r="A122" s="114" t="s">
        <v>134</v>
      </c>
      <c r="B122" s="24" t="s">
        <v>19</v>
      </c>
      <c r="C122" s="25" t="s">
        <v>396</v>
      </c>
      <c r="D122" s="26">
        <f t="shared" si="20"/>
        <v>183157200</v>
      </c>
      <c r="E122" s="26">
        <v>183157200</v>
      </c>
      <c r="F122" s="26"/>
      <c r="G122" s="20">
        <f t="shared" si="18"/>
        <v>52864300</v>
      </c>
      <c r="H122" s="26">
        <v>52864300</v>
      </c>
      <c r="I122" s="26"/>
      <c r="J122" s="20">
        <f t="shared" si="25"/>
        <v>28.862802008329457</v>
      </c>
      <c r="K122" s="20">
        <f t="shared" si="25"/>
        <v>28.862802008329457</v>
      </c>
      <c r="L122" s="20" t="e">
        <f t="shared" si="25"/>
        <v>#DIV/0!</v>
      </c>
      <c r="M122" s="7"/>
    </row>
    <row r="123" spans="1:13" ht="46.8" x14ac:dyDescent="0.3">
      <c r="A123" s="114" t="s">
        <v>135</v>
      </c>
      <c r="B123" s="24" t="s">
        <v>19</v>
      </c>
      <c r="C123" s="25" t="s">
        <v>397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3">
      <c r="A124" s="114" t="s">
        <v>444</v>
      </c>
      <c r="B124" s="24" t="s">
        <v>19</v>
      </c>
      <c r="C124" s="25" t="s">
        <v>443</v>
      </c>
      <c r="D124" s="26"/>
      <c r="E124" s="26"/>
      <c r="F124" s="26">
        <v>67794500</v>
      </c>
      <c r="G124" s="20"/>
      <c r="H124" s="26"/>
      <c r="I124" s="26">
        <v>17470375</v>
      </c>
      <c r="J124" s="26"/>
      <c r="K124" s="26"/>
      <c r="L124" s="26"/>
      <c r="M124" s="7"/>
    </row>
    <row r="125" spans="1:13" ht="62.4" x14ac:dyDescent="0.3">
      <c r="A125" s="114" t="s">
        <v>136</v>
      </c>
      <c r="B125" s="24" t="s">
        <v>19</v>
      </c>
      <c r="C125" s="25" t="s">
        <v>398</v>
      </c>
      <c r="D125" s="26">
        <f t="shared" si="20"/>
        <v>126320600</v>
      </c>
      <c r="E125" s="26">
        <v>126320600</v>
      </c>
      <c r="F125" s="26"/>
      <c r="G125" s="20">
        <f t="shared" si="18"/>
        <v>31580150</v>
      </c>
      <c r="H125" s="26">
        <v>31580150</v>
      </c>
      <c r="I125" s="26"/>
      <c r="J125" s="20">
        <f t="shared" si="25"/>
        <v>25</v>
      </c>
      <c r="K125" s="26"/>
      <c r="L125" s="26"/>
      <c r="M125" s="7"/>
    </row>
    <row r="126" spans="1:13" ht="46.8" x14ac:dyDescent="0.3">
      <c r="A126" s="115" t="s">
        <v>137</v>
      </c>
      <c r="B126" s="47" t="s">
        <v>19</v>
      </c>
      <c r="C126" s="48" t="s">
        <v>399</v>
      </c>
      <c r="D126" s="49">
        <f t="shared" si="20"/>
        <v>111001240</v>
      </c>
      <c r="E126" s="49">
        <f>E128+E132+E127+E131+E130</f>
        <v>64619240</v>
      </c>
      <c r="F126" s="49">
        <f>F128+F132+F129+F127</f>
        <v>46382000</v>
      </c>
      <c r="G126" s="53">
        <f t="shared" si="18"/>
        <v>25928888.77</v>
      </c>
      <c r="H126" s="49">
        <f>H128+H132+H127+H131+H130</f>
        <v>25928888.77</v>
      </c>
      <c r="I126" s="49">
        <f>I128+I132+I127++I129</f>
        <v>0</v>
      </c>
      <c r="J126" s="53">
        <f>G126/D126*100</f>
        <v>23.359098303766697</v>
      </c>
      <c r="K126" s="53">
        <f>H126/E126*100</f>
        <v>40.125647980384791</v>
      </c>
      <c r="L126" s="53">
        <f>I126/F126*100</f>
        <v>0</v>
      </c>
      <c r="M126" s="7"/>
    </row>
    <row r="127" spans="1:13" ht="218.4" x14ac:dyDescent="0.3">
      <c r="A127" s="114" t="s">
        <v>460</v>
      </c>
      <c r="B127" s="24" t="s">
        <v>19</v>
      </c>
      <c r="C127" s="25" t="s">
        <v>451</v>
      </c>
      <c r="D127" s="26">
        <f t="shared" si="20"/>
        <v>0</v>
      </c>
      <c r="E127" s="26"/>
      <c r="F127" s="26"/>
      <c r="G127" s="20">
        <f t="shared" si="18"/>
        <v>0</v>
      </c>
      <c r="H127" s="26"/>
      <c r="I127" s="26"/>
      <c r="J127" s="26" t="e">
        <f t="shared" ref="J127:J131" si="27">G127/D127*100</f>
        <v>#DIV/0!</v>
      </c>
      <c r="K127" s="26" t="e">
        <f t="shared" ref="K127:K131" si="28">H127/E127*100</f>
        <v>#DIV/0!</v>
      </c>
      <c r="L127" s="53" t="e">
        <f t="shared" ref="L127:L131" si="29">I127/F127*100</f>
        <v>#DIV/0!</v>
      </c>
      <c r="M127" s="7"/>
    </row>
    <row r="128" spans="1:13" ht="46.8" x14ac:dyDescent="0.3">
      <c r="A128" s="114" t="s">
        <v>431</v>
      </c>
      <c r="B128" s="24" t="s">
        <v>19</v>
      </c>
      <c r="C128" s="25" t="s">
        <v>430</v>
      </c>
      <c r="D128" s="26">
        <f t="shared" si="20"/>
        <v>2513300</v>
      </c>
      <c r="E128" s="26">
        <v>2513300</v>
      </c>
      <c r="F128" s="26"/>
      <c r="G128" s="20">
        <f t="shared" si="18"/>
        <v>385805.88</v>
      </c>
      <c r="H128" s="26">
        <v>385805.88</v>
      </c>
      <c r="I128" s="26"/>
      <c r="J128" s="26">
        <f t="shared" si="27"/>
        <v>15.350570166713087</v>
      </c>
      <c r="K128" s="26">
        <f t="shared" si="28"/>
        <v>15.350570166713087</v>
      </c>
      <c r="L128" s="53" t="e">
        <f t="shared" si="29"/>
        <v>#DIV/0!</v>
      </c>
      <c r="M128" s="7"/>
    </row>
    <row r="129" spans="1:13" ht="196.5" customHeight="1" x14ac:dyDescent="0.3">
      <c r="A129" s="114" t="s">
        <v>454</v>
      </c>
      <c r="B129" s="24" t="s">
        <v>19</v>
      </c>
      <c r="C129" s="25" t="s">
        <v>449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6.8" customHeight="1" x14ac:dyDescent="0.3">
      <c r="A130" s="114" t="s">
        <v>494</v>
      </c>
      <c r="B130" s="24" t="s">
        <v>19</v>
      </c>
      <c r="C130" s="25" t="s">
        <v>493</v>
      </c>
      <c r="D130" s="26">
        <f>E130+F130</f>
        <v>50535400</v>
      </c>
      <c r="E130" s="26">
        <v>50535400</v>
      </c>
      <c r="F130" s="26"/>
      <c r="G130" s="20">
        <f>H130+I130</f>
        <v>25267700</v>
      </c>
      <c r="H130" s="26">
        <v>25267700</v>
      </c>
      <c r="I130" s="26"/>
      <c r="J130" s="26">
        <f t="shared" si="27"/>
        <v>50</v>
      </c>
      <c r="K130" s="26"/>
      <c r="L130" s="53"/>
      <c r="M130" s="7"/>
    </row>
    <row r="131" spans="1:13" ht="44.25" customHeight="1" x14ac:dyDescent="0.3">
      <c r="A131" s="114" t="s">
        <v>461</v>
      </c>
      <c r="B131" s="24" t="s">
        <v>19</v>
      </c>
      <c r="C131" s="25" t="s">
        <v>458</v>
      </c>
      <c r="D131" s="26">
        <f>E131+F131</f>
        <v>37540</v>
      </c>
      <c r="E131" s="26">
        <v>37540</v>
      </c>
      <c r="F131" s="26"/>
      <c r="G131" s="20">
        <f>H131+I131</f>
        <v>36590</v>
      </c>
      <c r="H131" s="26">
        <v>36590</v>
      </c>
      <c r="I131" s="26"/>
      <c r="J131" s="26">
        <f t="shared" si="27"/>
        <v>97.469366009589777</v>
      </c>
      <c r="K131" s="26">
        <f t="shared" si="28"/>
        <v>97.469366009589777</v>
      </c>
      <c r="L131" s="53" t="e">
        <f t="shared" si="29"/>
        <v>#DIV/0!</v>
      </c>
      <c r="M131" s="7"/>
    </row>
    <row r="132" spans="1:13" ht="15.6" x14ac:dyDescent="0.3">
      <c r="A132" s="114" t="s">
        <v>138</v>
      </c>
      <c r="B132" s="24" t="s">
        <v>19</v>
      </c>
      <c r="C132" s="25" t="s">
        <v>400</v>
      </c>
      <c r="D132" s="26">
        <f t="shared" si="20"/>
        <v>57915000</v>
      </c>
      <c r="E132" s="26">
        <f t="shared" ref="E132:I132" si="30">E133+E134</f>
        <v>11533000</v>
      </c>
      <c r="F132" s="26">
        <f>F134</f>
        <v>46382000</v>
      </c>
      <c r="G132" s="20">
        <f t="shared" si="18"/>
        <v>238792.89</v>
      </c>
      <c r="H132" s="26">
        <f t="shared" si="30"/>
        <v>238792.89</v>
      </c>
      <c r="I132" s="26">
        <f t="shared" si="30"/>
        <v>0</v>
      </c>
      <c r="J132" s="20">
        <f t="shared" ref="J132:L134" si="31">G132/D132*100</f>
        <v>0.41231613571613573</v>
      </c>
      <c r="K132" s="20">
        <f t="shared" si="31"/>
        <v>2.0705184253880171</v>
      </c>
      <c r="L132" s="20">
        <f t="shared" si="31"/>
        <v>0</v>
      </c>
      <c r="M132" s="7"/>
    </row>
    <row r="133" spans="1:13" ht="31.2" x14ac:dyDescent="0.3">
      <c r="A133" s="114" t="s">
        <v>139</v>
      </c>
      <c r="B133" s="24" t="s">
        <v>19</v>
      </c>
      <c r="C133" s="25" t="s">
        <v>401</v>
      </c>
      <c r="D133" s="26">
        <f t="shared" si="20"/>
        <v>11533000</v>
      </c>
      <c r="E133" s="26">
        <v>11533000</v>
      </c>
      <c r="F133" s="26"/>
      <c r="G133" s="20">
        <f t="shared" si="18"/>
        <v>238792.89</v>
      </c>
      <c r="H133" s="26">
        <v>238792.89</v>
      </c>
      <c r="I133" s="26"/>
      <c r="J133" s="20">
        <f t="shared" si="31"/>
        <v>2.0705184253880171</v>
      </c>
      <c r="K133" s="20">
        <f t="shared" si="31"/>
        <v>2.0705184253880171</v>
      </c>
      <c r="L133" s="20" t="e">
        <f t="shared" si="31"/>
        <v>#DIV/0!</v>
      </c>
      <c r="M133" s="7"/>
    </row>
    <row r="134" spans="1:13" ht="31.2" x14ac:dyDescent="0.3">
      <c r="A134" s="114" t="s">
        <v>140</v>
      </c>
      <c r="B134" s="24" t="s">
        <v>19</v>
      </c>
      <c r="C134" s="25" t="s">
        <v>402</v>
      </c>
      <c r="D134" s="26">
        <f t="shared" si="20"/>
        <v>46382000</v>
      </c>
      <c r="E134" s="26"/>
      <c r="F134" s="26">
        <v>46382000</v>
      </c>
      <c r="G134" s="20">
        <f t="shared" si="18"/>
        <v>0</v>
      </c>
      <c r="H134" s="26"/>
      <c r="I134" s="26"/>
      <c r="J134" s="20">
        <f t="shared" si="31"/>
        <v>0</v>
      </c>
      <c r="K134" s="26"/>
      <c r="L134" s="26"/>
      <c r="M134" s="7"/>
    </row>
    <row r="135" spans="1:13" ht="31.2" x14ac:dyDescent="0.3">
      <c r="A135" s="115" t="s">
        <v>141</v>
      </c>
      <c r="B135" s="47" t="s">
        <v>19</v>
      </c>
      <c r="C135" s="48" t="s">
        <v>403</v>
      </c>
      <c r="D135" s="49">
        <f t="shared" si="20"/>
        <v>271000800</v>
      </c>
      <c r="E135" s="49">
        <f>E136+E138+E140+E142+E145+E148+E147</f>
        <v>269571500</v>
      </c>
      <c r="F135" s="49">
        <f>F136+F138+F140+F142+F145+F147+F148</f>
        <v>1429300</v>
      </c>
      <c r="G135" s="53">
        <f t="shared" si="18"/>
        <v>51441318.140000001</v>
      </c>
      <c r="H135" s="49">
        <f>H136+H138+H140+H142+H145+H148+H147</f>
        <v>51083497.799999997</v>
      </c>
      <c r="I135" s="26">
        <f>I136+I138+I140+I142+I145+I147+I148+I144</f>
        <v>357820.34</v>
      </c>
      <c r="J135" s="53">
        <f>G135/D135*100</f>
        <v>18.9819801786563</v>
      </c>
      <c r="K135" s="53">
        <f>H135/E135*100</f>
        <v>18.949888174380451</v>
      </c>
      <c r="L135" s="53">
        <f>I135/F135*100</f>
        <v>25.03465612537606</v>
      </c>
      <c r="M135" s="7"/>
    </row>
    <row r="136" spans="1:13" ht="78" x14ac:dyDescent="0.3">
      <c r="A136" s="114" t="s">
        <v>142</v>
      </c>
      <c r="B136" s="24" t="s">
        <v>19</v>
      </c>
      <c r="C136" s="25" t="s">
        <v>404</v>
      </c>
      <c r="D136" s="26">
        <f t="shared" si="20"/>
        <v>0</v>
      </c>
      <c r="E136" s="26">
        <f>E137</f>
        <v>0</v>
      </c>
      <c r="F136" s="26">
        <f>F137</f>
        <v>0</v>
      </c>
      <c r="G136" s="20">
        <f t="shared" si="18"/>
        <v>0</v>
      </c>
      <c r="H136" s="26">
        <f>H137</f>
        <v>0</v>
      </c>
      <c r="I136" s="26">
        <f>I137</f>
        <v>0</v>
      </c>
      <c r="J136" s="26"/>
      <c r="K136" s="26"/>
      <c r="L136" s="26"/>
      <c r="M136" s="7"/>
    </row>
    <row r="137" spans="1:13" ht="78" x14ac:dyDescent="0.3">
      <c r="A137" s="114" t="s">
        <v>143</v>
      </c>
      <c r="B137" s="24" t="s">
        <v>19</v>
      </c>
      <c r="C137" s="25" t="s">
        <v>405</v>
      </c>
      <c r="D137" s="26">
        <f t="shared" si="20"/>
        <v>0</v>
      </c>
      <c r="E137" s="26"/>
      <c r="F137" s="26"/>
      <c r="G137" s="20">
        <f t="shared" si="18"/>
        <v>0</v>
      </c>
      <c r="H137" s="26"/>
      <c r="I137" s="26"/>
      <c r="J137" s="26"/>
      <c r="K137" s="26"/>
      <c r="L137" s="26"/>
      <c r="M137" s="7"/>
    </row>
    <row r="138" spans="1:13" ht="62.4" x14ac:dyDescent="0.3">
      <c r="A138" s="114" t="s">
        <v>144</v>
      </c>
      <c r="B138" s="24" t="s">
        <v>19</v>
      </c>
      <c r="C138" s="25" t="s">
        <v>406</v>
      </c>
      <c r="D138" s="26">
        <f t="shared" si="20"/>
        <v>1261200</v>
      </c>
      <c r="E138" s="26">
        <f>E139</f>
        <v>0</v>
      </c>
      <c r="F138" s="26">
        <f>F139</f>
        <v>1261200</v>
      </c>
      <c r="G138" s="20">
        <f t="shared" si="18"/>
        <v>318229.34000000003</v>
      </c>
      <c r="H138" s="26">
        <f>H139</f>
        <v>0</v>
      </c>
      <c r="I138" s="26">
        <f>I139</f>
        <v>318229.34000000003</v>
      </c>
      <c r="J138" s="20">
        <f t="shared" ref="J138:L144" si="32">G138/D138*100</f>
        <v>25.232266095781796</v>
      </c>
      <c r="K138" s="20" t="e">
        <f t="shared" si="32"/>
        <v>#DIV/0!</v>
      </c>
      <c r="L138" s="20">
        <f t="shared" si="32"/>
        <v>25.232266095781796</v>
      </c>
      <c r="M138" s="7"/>
    </row>
    <row r="139" spans="1:13" ht="62.4" x14ac:dyDescent="0.3">
      <c r="A139" s="114" t="s">
        <v>145</v>
      </c>
      <c r="B139" s="24" t="s">
        <v>19</v>
      </c>
      <c r="C139" s="25" t="s">
        <v>407</v>
      </c>
      <c r="D139" s="26">
        <f t="shared" si="20"/>
        <v>1261200</v>
      </c>
      <c r="E139" s="26"/>
      <c r="F139" s="26">
        <v>1261200</v>
      </c>
      <c r="G139" s="20">
        <f t="shared" si="18"/>
        <v>318229.34000000003</v>
      </c>
      <c r="H139" s="26">
        <v>0</v>
      </c>
      <c r="I139" s="26">
        <v>318229.34000000003</v>
      </c>
      <c r="J139" s="20">
        <f t="shared" si="32"/>
        <v>25.232266095781796</v>
      </c>
      <c r="K139" s="20" t="e">
        <f t="shared" si="32"/>
        <v>#DIV/0!</v>
      </c>
      <c r="L139" s="20">
        <f t="shared" si="32"/>
        <v>25.232266095781796</v>
      </c>
      <c r="M139" s="7"/>
    </row>
    <row r="140" spans="1:13" ht="62.4" x14ac:dyDescent="0.3">
      <c r="A140" s="114" t="s">
        <v>146</v>
      </c>
      <c r="B140" s="24" t="s">
        <v>19</v>
      </c>
      <c r="C140" s="25" t="s">
        <v>408</v>
      </c>
      <c r="D140" s="26">
        <f t="shared" si="20"/>
        <v>0</v>
      </c>
      <c r="E140" s="26">
        <f>E141</f>
        <v>0</v>
      </c>
      <c r="F140" s="26">
        <f>F141</f>
        <v>0</v>
      </c>
      <c r="G140" s="20">
        <f t="shared" si="18"/>
        <v>0</v>
      </c>
      <c r="H140" s="26">
        <f>H141</f>
        <v>0</v>
      </c>
      <c r="I140" s="26">
        <f>I141</f>
        <v>0</v>
      </c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62.4" x14ac:dyDescent="0.3">
      <c r="A141" s="114" t="s">
        <v>147</v>
      </c>
      <c r="B141" s="24" t="s">
        <v>19</v>
      </c>
      <c r="C141" s="25" t="s">
        <v>409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46.8" x14ac:dyDescent="0.3">
      <c r="A142" s="114" t="s">
        <v>148</v>
      </c>
      <c r="B142" s="24" t="s">
        <v>19</v>
      </c>
      <c r="C142" s="25" t="s">
        <v>410</v>
      </c>
      <c r="D142" s="26">
        <f t="shared" si="20"/>
        <v>59750200</v>
      </c>
      <c r="E142" s="26">
        <f>E143+E144</f>
        <v>59582100</v>
      </c>
      <c r="F142" s="26">
        <f>F143+F144</f>
        <v>168100</v>
      </c>
      <c r="G142" s="20">
        <f t="shared" si="18"/>
        <v>14853187.539999999</v>
      </c>
      <c r="H142" s="26">
        <f>H143+H144</f>
        <v>14853187.539999999</v>
      </c>
      <c r="I142" s="26"/>
      <c r="J142" s="20">
        <f t="shared" si="32"/>
        <v>24.858808070935325</v>
      </c>
      <c r="K142" s="20">
        <f t="shared" si="32"/>
        <v>24.928942652239513</v>
      </c>
      <c r="L142" s="20">
        <f t="shared" si="32"/>
        <v>0</v>
      </c>
      <c r="M142" s="7"/>
    </row>
    <row r="143" spans="1:13" ht="62.4" x14ac:dyDescent="0.3">
      <c r="A143" s="114" t="s">
        <v>149</v>
      </c>
      <c r="B143" s="24" t="s">
        <v>19</v>
      </c>
      <c r="C143" s="25" t="s">
        <v>411</v>
      </c>
      <c r="D143" s="26">
        <f t="shared" si="20"/>
        <v>59582100</v>
      </c>
      <c r="E143" s="26">
        <v>59582100</v>
      </c>
      <c r="F143" s="26"/>
      <c r="G143" s="20">
        <f t="shared" si="18"/>
        <v>14853187.539999999</v>
      </c>
      <c r="H143" s="26">
        <v>14853187.539999999</v>
      </c>
      <c r="I143" s="26"/>
      <c r="J143" s="20">
        <f t="shared" si="32"/>
        <v>24.928942652239513</v>
      </c>
      <c r="K143" s="20">
        <f t="shared" si="32"/>
        <v>24.928942652239513</v>
      </c>
      <c r="L143" s="20" t="e">
        <f t="shared" si="32"/>
        <v>#DIV/0!</v>
      </c>
      <c r="M143" s="7"/>
    </row>
    <row r="144" spans="1:13" ht="62.4" x14ac:dyDescent="0.3">
      <c r="A144" s="114" t="s">
        <v>150</v>
      </c>
      <c r="B144" s="24" t="s">
        <v>19</v>
      </c>
      <c r="C144" s="25" t="s">
        <v>414</v>
      </c>
      <c r="D144" s="26">
        <f t="shared" si="20"/>
        <v>168100</v>
      </c>
      <c r="E144" s="26"/>
      <c r="F144" s="26">
        <v>168100</v>
      </c>
      <c r="G144" s="20">
        <f t="shared" si="18"/>
        <v>39591</v>
      </c>
      <c r="H144" s="26"/>
      <c r="I144" s="26">
        <v>39591</v>
      </c>
      <c r="J144" s="20">
        <f t="shared" si="32"/>
        <v>23.55205234979179</v>
      </c>
      <c r="K144" s="20" t="e">
        <f t="shared" si="32"/>
        <v>#DIV/0!</v>
      </c>
      <c r="L144" s="20">
        <f t="shared" si="32"/>
        <v>23.55205234979179</v>
      </c>
      <c r="M144" s="7"/>
    </row>
    <row r="145" spans="1:13" ht="46.8" x14ac:dyDescent="0.3">
      <c r="A145" s="114" t="s">
        <v>151</v>
      </c>
      <c r="B145" s="24" t="s">
        <v>19</v>
      </c>
      <c r="C145" s="25" t="s">
        <v>412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62.4" x14ac:dyDescent="0.3">
      <c r="A146" s="114" t="s">
        <v>152</v>
      </c>
      <c r="B146" s="24" t="s">
        <v>19</v>
      </c>
      <c r="C146" s="25" t="s">
        <v>413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31.2" x14ac:dyDescent="0.3">
      <c r="A147" s="114" t="s">
        <v>342</v>
      </c>
      <c r="B147" s="24" t="s">
        <v>19</v>
      </c>
      <c r="C147" s="25" t="s">
        <v>415</v>
      </c>
      <c r="D147" s="26">
        <f t="shared" si="20"/>
        <v>800</v>
      </c>
      <c r="E147" s="26">
        <v>800</v>
      </c>
      <c r="F147" s="26"/>
      <c r="G147" s="20">
        <f t="shared" si="18"/>
        <v>800</v>
      </c>
      <c r="H147" s="26">
        <v>800</v>
      </c>
      <c r="I147" s="26"/>
      <c r="J147" s="20">
        <f t="shared" ref="J147" si="33">G147/D147*100</f>
        <v>100</v>
      </c>
      <c r="K147" s="26"/>
      <c r="L147" s="26"/>
      <c r="M147" s="7"/>
    </row>
    <row r="148" spans="1:13" ht="15.6" x14ac:dyDescent="0.3">
      <c r="A148" s="114" t="s">
        <v>153</v>
      </c>
      <c r="B148" s="24" t="s">
        <v>19</v>
      </c>
      <c r="C148" s="25" t="s">
        <v>416</v>
      </c>
      <c r="D148" s="26">
        <f t="shared" si="20"/>
        <v>209988600</v>
      </c>
      <c r="E148" s="26">
        <f>E149</f>
        <v>209988600</v>
      </c>
      <c r="F148" s="26"/>
      <c r="G148" s="20">
        <f t="shared" si="18"/>
        <v>36229510.259999998</v>
      </c>
      <c r="H148" s="26">
        <f>H149</f>
        <v>36229510.259999998</v>
      </c>
      <c r="I148" s="26"/>
      <c r="J148" s="20">
        <f t="shared" ref="J148:L151" si="34">G148/D148*100</f>
        <v>17.25308433886411</v>
      </c>
      <c r="K148" s="20">
        <f t="shared" si="34"/>
        <v>17.25308433886411</v>
      </c>
      <c r="L148" s="20" t="e">
        <f t="shared" si="34"/>
        <v>#DIV/0!</v>
      </c>
      <c r="M148" s="7"/>
    </row>
    <row r="149" spans="1:13" ht="31.2" x14ac:dyDescent="0.3">
      <c r="A149" s="114" t="s">
        <v>154</v>
      </c>
      <c r="B149" s="24" t="s">
        <v>19</v>
      </c>
      <c r="C149" s="25" t="s">
        <v>417</v>
      </c>
      <c r="D149" s="26">
        <f t="shared" si="20"/>
        <v>209988600</v>
      </c>
      <c r="E149" s="26">
        <v>209988600</v>
      </c>
      <c r="F149" s="26"/>
      <c r="G149" s="20">
        <f t="shared" si="18"/>
        <v>36229510.259999998</v>
      </c>
      <c r="H149" s="26">
        <v>36229510.259999998</v>
      </c>
      <c r="I149" s="26"/>
      <c r="J149" s="20">
        <f t="shared" si="34"/>
        <v>17.25308433886411</v>
      </c>
      <c r="K149" s="20">
        <f t="shared" si="34"/>
        <v>17.25308433886411</v>
      </c>
      <c r="L149" s="20" t="e">
        <f t="shared" si="34"/>
        <v>#DIV/0!</v>
      </c>
      <c r="M149" s="7"/>
    </row>
    <row r="150" spans="1:13" ht="15.6" x14ac:dyDescent="0.3">
      <c r="A150" s="114" t="s">
        <v>155</v>
      </c>
      <c r="B150" s="24" t="s">
        <v>19</v>
      </c>
      <c r="C150" s="25" t="s">
        <v>418</v>
      </c>
      <c r="D150" s="26">
        <f>D154+D153</f>
        <v>7320100</v>
      </c>
      <c r="E150" s="26">
        <f>E151+E154+E153</f>
        <v>9090300</v>
      </c>
      <c r="F150" s="26">
        <f>F151+F154</f>
        <v>1000000</v>
      </c>
      <c r="G150" s="20">
        <f>G153+G154</f>
        <v>1033324.85</v>
      </c>
      <c r="H150" s="26">
        <f>H151+H154+H153</f>
        <v>1412524</v>
      </c>
      <c r="I150" s="26">
        <f>I154+I153</f>
        <v>0</v>
      </c>
      <c r="J150" s="20">
        <f t="shared" si="34"/>
        <v>14.116266854277947</v>
      </c>
      <c r="K150" s="20">
        <f t="shared" si="34"/>
        <v>15.538805099941696</v>
      </c>
      <c r="L150" s="20">
        <f t="shared" si="34"/>
        <v>0</v>
      </c>
      <c r="M150" s="7"/>
    </row>
    <row r="151" spans="1:13" ht="93.6" x14ac:dyDescent="0.3">
      <c r="A151" s="114" t="s">
        <v>156</v>
      </c>
      <c r="B151" s="24" t="s">
        <v>19</v>
      </c>
      <c r="C151" s="25" t="s">
        <v>419</v>
      </c>
      <c r="D151" s="26"/>
      <c r="E151" s="26">
        <f>E152</f>
        <v>1770200</v>
      </c>
      <c r="F151" s="26">
        <f>F152</f>
        <v>0</v>
      </c>
      <c r="G151" s="20"/>
      <c r="H151" s="26">
        <f>H152</f>
        <v>379199.15</v>
      </c>
      <c r="I151" s="26">
        <f>I152</f>
        <v>0</v>
      </c>
      <c r="J151" s="20" t="e">
        <f t="shared" si="34"/>
        <v>#DIV/0!</v>
      </c>
      <c r="K151" s="20">
        <f t="shared" si="34"/>
        <v>21.421260309569544</v>
      </c>
      <c r="L151" s="20" t="e">
        <f t="shared" si="34"/>
        <v>#DIV/0!</v>
      </c>
      <c r="M151" s="7"/>
    </row>
    <row r="152" spans="1:13" ht="109.2" x14ac:dyDescent="0.3">
      <c r="A152" s="114" t="s">
        <v>157</v>
      </c>
      <c r="B152" s="24" t="s">
        <v>19</v>
      </c>
      <c r="C152" s="25" t="s">
        <v>420</v>
      </c>
      <c r="D152" s="26"/>
      <c r="E152" s="26">
        <v>1770200</v>
      </c>
      <c r="F152" s="26"/>
      <c r="G152" s="20"/>
      <c r="H152" s="26">
        <v>379199.15</v>
      </c>
      <c r="I152" s="26"/>
      <c r="J152" s="26" t="e">
        <f t="shared" ref="J152:J159" si="35">G152/D152*100</f>
        <v>#DIV/0!</v>
      </c>
      <c r="K152" s="26">
        <f t="shared" ref="K152:K159" si="36">H152/E152*100</f>
        <v>21.421260309569544</v>
      </c>
      <c r="L152" s="26" t="e">
        <f t="shared" ref="L152:L159" si="37">I152/F152*100</f>
        <v>#DIV/0!</v>
      </c>
      <c r="M152" s="7"/>
    </row>
    <row r="153" spans="1:13" ht="15.6" x14ac:dyDescent="0.3">
      <c r="A153" s="114" t="s">
        <v>433</v>
      </c>
      <c r="B153" s="24" t="s">
        <v>19</v>
      </c>
      <c r="C153" s="25" t="s">
        <v>432</v>
      </c>
      <c r="D153" s="26">
        <f>E153</f>
        <v>0</v>
      </c>
      <c r="E153" s="26"/>
      <c r="F153" s="26"/>
      <c r="G153" s="20">
        <f>H153</f>
        <v>0</v>
      </c>
      <c r="H153" s="26"/>
      <c r="I153" s="26"/>
      <c r="J153" s="26"/>
      <c r="K153" s="26"/>
      <c r="L153" s="26"/>
      <c r="M153" s="7"/>
    </row>
    <row r="154" spans="1:13" ht="15.6" x14ac:dyDescent="0.3">
      <c r="A154" s="114" t="s">
        <v>421</v>
      </c>
      <c r="B154" s="47" t="s">
        <v>19</v>
      </c>
      <c r="C154" s="48" t="s">
        <v>422</v>
      </c>
      <c r="D154" s="49">
        <f>E154+D158</f>
        <v>7320100</v>
      </c>
      <c r="E154" s="49">
        <f>E155+E156+E157</f>
        <v>7320100</v>
      </c>
      <c r="F154" s="49">
        <f>F158</f>
        <v>1000000</v>
      </c>
      <c r="G154" s="53">
        <f>H154+G158</f>
        <v>1033324.85</v>
      </c>
      <c r="H154" s="49">
        <f>H155+H156+H157</f>
        <v>1033324.85</v>
      </c>
      <c r="I154" s="49">
        <f>I158</f>
        <v>0</v>
      </c>
      <c r="J154" s="49">
        <f t="shared" si="35"/>
        <v>14.116266854277947</v>
      </c>
      <c r="K154" s="49">
        <f t="shared" si="36"/>
        <v>14.116266854277947</v>
      </c>
      <c r="L154" s="49">
        <f t="shared" si="37"/>
        <v>0</v>
      </c>
      <c r="M154" s="7"/>
    </row>
    <row r="155" spans="1:13" ht="31.2" x14ac:dyDescent="0.3">
      <c r="A155" s="114" t="s">
        <v>427</v>
      </c>
      <c r="B155" s="24" t="s">
        <v>19</v>
      </c>
      <c r="C155" s="25" t="s">
        <v>482</v>
      </c>
      <c r="D155" s="26">
        <f>E155</f>
        <v>6320100</v>
      </c>
      <c r="E155" s="26">
        <v>6320100</v>
      </c>
      <c r="F155" s="26"/>
      <c r="G155" s="20">
        <f t="shared" si="18"/>
        <v>1033324.85</v>
      </c>
      <c r="H155" s="26">
        <v>1033324.85</v>
      </c>
      <c r="I155" s="26"/>
      <c r="J155" s="26">
        <f t="shared" si="35"/>
        <v>16.349818040853783</v>
      </c>
      <c r="K155" s="26">
        <f t="shared" si="36"/>
        <v>16.349818040853783</v>
      </c>
      <c r="L155" s="26" t="e">
        <f t="shared" si="37"/>
        <v>#DIV/0!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479</v>
      </c>
      <c r="D156" s="26">
        <f>E156</f>
        <v>0</v>
      </c>
      <c r="E156" s="26"/>
      <c r="F156" s="26"/>
      <c r="G156" s="20">
        <f>H156</f>
        <v>0</v>
      </c>
      <c r="H156" s="26"/>
      <c r="I156" s="26"/>
      <c r="J156" s="26"/>
      <c r="K156" s="26" t="e">
        <f t="shared" si="36"/>
        <v>#DIV/0!</v>
      </c>
      <c r="L156" s="26"/>
      <c r="M156" s="7"/>
    </row>
    <row r="157" spans="1:13" ht="15.6" x14ac:dyDescent="0.3">
      <c r="A157" s="114" t="s">
        <v>491</v>
      </c>
      <c r="B157" s="24" t="s">
        <v>19</v>
      </c>
      <c r="C157" s="25" t="s">
        <v>490</v>
      </c>
      <c r="D157" s="26">
        <f>E157</f>
        <v>1000000</v>
      </c>
      <c r="E157" s="26">
        <v>1000000</v>
      </c>
      <c r="F157" s="26"/>
      <c r="G157" s="20">
        <f>H157</f>
        <v>0</v>
      </c>
      <c r="H157" s="26"/>
      <c r="I157" s="26"/>
      <c r="J157" s="26"/>
      <c r="K157" s="26">
        <f t="shared" si="36"/>
        <v>0</v>
      </c>
      <c r="L157" s="26"/>
      <c r="M157" s="7"/>
    </row>
    <row r="158" spans="1:13" ht="31.2" x14ac:dyDescent="0.3">
      <c r="A158" s="114" t="s">
        <v>428</v>
      </c>
      <c r="B158" s="24" t="s">
        <v>19</v>
      </c>
      <c r="C158" s="25" t="s">
        <v>426</v>
      </c>
      <c r="D158" s="26"/>
      <c r="E158" s="26"/>
      <c r="F158" s="26">
        <v>1000000</v>
      </c>
      <c r="G158" s="20">
        <f>I158</f>
        <v>0</v>
      </c>
      <c r="H158" s="26"/>
      <c r="I158" s="26"/>
      <c r="J158" s="26" t="e">
        <f t="shared" si="35"/>
        <v>#DIV/0!</v>
      </c>
      <c r="K158" s="26" t="e">
        <f t="shared" si="36"/>
        <v>#DIV/0!</v>
      </c>
      <c r="L158" s="26">
        <f t="shared" si="37"/>
        <v>0</v>
      </c>
      <c r="M158" s="7"/>
    </row>
    <row r="159" spans="1:13" ht="15.6" x14ac:dyDescent="0.3">
      <c r="A159" s="114" t="s">
        <v>452</v>
      </c>
      <c r="B159" s="24" t="s">
        <v>19</v>
      </c>
      <c r="C159" s="25" t="s">
        <v>496</v>
      </c>
      <c r="D159" s="26">
        <f t="shared" si="20"/>
        <v>0</v>
      </c>
      <c r="E159" s="26"/>
      <c r="F159" s="26"/>
      <c r="G159" s="20">
        <f t="shared" si="18"/>
        <v>-178984.64</v>
      </c>
      <c r="H159" s="26">
        <v>-178984.64</v>
      </c>
      <c r="I159" s="26"/>
      <c r="J159" s="20" t="e">
        <f t="shared" si="35"/>
        <v>#DIV/0!</v>
      </c>
      <c r="K159" s="26" t="e">
        <f t="shared" si="36"/>
        <v>#DIV/0!</v>
      </c>
      <c r="L159" s="26" t="e">
        <f t="shared" si="37"/>
        <v>#DIV/0!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497</v>
      </c>
      <c r="D160" s="26">
        <f t="shared" ref="D160" si="38">E160+F160</f>
        <v>0</v>
      </c>
      <c r="E160" s="26"/>
      <c r="F160" s="26"/>
      <c r="G160" s="20">
        <f>I160</f>
        <v>-57823.37</v>
      </c>
      <c r="H160" s="26"/>
      <c r="I160" s="26">
        <v>-57823.37</v>
      </c>
      <c r="J160" s="20" t="e">
        <f t="shared" ref="J160" si="39">G160/D160*100</f>
        <v>#DIV/0!</v>
      </c>
      <c r="K160" s="26" t="e">
        <f t="shared" ref="K160" si="40">H160/E160*100</f>
        <v>#DIV/0!</v>
      </c>
      <c r="L160" s="26" t="e">
        <f t="shared" ref="L160" si="41">I160/F160*100</f>
        <v>#DIV/0!</v>
      </c>
      <c r="M160" s="7"/>
    </row>
    <row r="161" spans="1:13" ht="78" x14ac:dyDescent="0.3">
      <c r="A161" s="111" t="s">
        <v>159</v>
      </c>
      <c r="B161" s="24" t="s">
        <v>19</v>
      </c>
      <c r="C161" s="25" t="s">
        <v>158</v>
      </c>
      <c r="D161" s="26">
        <f t="shared" si="20"/>
        <v>-7580861.7599999998</v>
      </c>
      <c r="E161" s="26">
        <f>E162+E163</f>
        <v>-7580861.7599999998</v>
      </c>
      <c r="F161" s="26">
        <f>F162+F163</f>
        <v>0</v>
      </c>
      <c r="G161" s="53">
        <f t="shared" si="18"/>
        <v>-7580861.7599999998</v>
      </c>
      <c r="H161" s="26">
        <f>H162+H163</f>
        <v>-7580861.7599999998</v>
      </c>
      <c r="I161" s="26">
        <f>I162+I163</f>
        <v>0</v>
      </c>
      <c r="J161" s="20">
        <f t="shared" ref="J161:L162" si="42">G161/D161*100</f>
        <v>100</v>
      </c>
      <c r="K161" s="20">
        <f t="shared" si="42"/>
        <v>100</v>
      </c>
      <c r="L161" s="20" t="e">
        <f t="shared" si="42"/>
        <v>#DIV/0!</v>
      </c>
      <c r="M161" s="7"/>
    </row>
    <row r="162" spans="1:13" ht="78" x14ac:dyDescent="0.3">
      <c r="A162" s="114" t="s">
        <v>159</v>
      </c>
      <c r="B162" s="24" t="s">
        <v>19</v>
      </c>
      <c r="C162" s="25" t="s">
        <v>423</v>
      </c>
      <c r="D162" s="26">
        <f t="shared" si="20"/>
        <v>-7580861.7599999998</v>
      </c>
      <c r="E162" s="26">
        <v>-7580861.7599999998</v>
      </c>
      <c r="F162" s="26"/>
      <c r="G162" s="20">
        <f t="shared" si="18"/>
        <v>-7580861.7599999998</v>
      </c>
      <c r="H162" s="26">
        <v>-7580861.7599999998</v>
      </c>
      <c r="I162" s="26"/>
      <c r="J162" s="20">
        <f t="shared" si="42"/>
        <v>100</v>
      </c>
      <c r="K162" s="20">
        <f t="shared" si="42"/>
        <v>100</v>
      </c>
      <c r="L162" s="20" t="e">
        <f t="shared" si="42"/>
        <v>#DIV/0!</v>
      </c>
      <c r="M162" s="7"/>
    </row>
    <row r="163" spans="1:13" ht="63" thickBot="1" x14ac:dyDescent="0.35">
      <c r="A163" s="114" t="s">
        <v>160</v>
      </c>
      <c r="B163" s="24" t="s">
        <v>19</v>
      </c>
      <c r="C163" s="25" t="s">
        <v>424</v>
      </c>
      <c r="D163" s="26">
        <f t="shared" si="20"/>
        <v>0</v>
      </c>
      <c r="E163" s="26"/>
      <c r="F163" s="26"/>
      <c r="G163" s="20">
        <f t="shared" si="18"/>
        <v>0</v>
      </c>
      <c r="H163" s="26"/>
      <c r="I163" s="26"/>
      <c r="J163" s="26"/>
      <c r="K163" s="26"/>
      <c r="L163" s="26"/>
      <c r="M163" s="7"/>
    </row>
    <row r="164" spans="1:13" x14ac:dyDescent="0.3">
      <c r="A164" s="8"/>
      <c r="B164" s="11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3" t="s">
        <v>161</v>
      </c>
    </row>
    <row r="165" spans="1:13" x14ac:dyDescent="0.3">
      <c r="A165" s="8"/>
      <c r="B165" s="8"/>
      <c r="C165" s="8"/>
      <c r="D165" s="13"/>
      <c r="E165" s="13"/>
      <c r="F165" s="13"/>
      <c r="G165" s="13"/>
      <c r="H165" s="13"/>
      <c r="I165" s="13"/>
      <c r="J165" s="13"/>
      <c r="K165" s="13"/>
      <c r="L165" s="13"/>
      <c r="M165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B49" workbookViewId="0">
      <selection activeCell="D45" sqref="D45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796557558.18000007</v>
      </c>
      <c r="E7" s="49">
        <f t="shared" si="0"/>
        <v>727259258.18000007</v>
      </c>
      <c r="F7" s="49">
        <f t="shared" si="0"/>
        <v>139863000</v>
      </c>
      <c r="G7" s="49">
        <f t="shared" si="0"/>
        <v>177612938.73999995</v>
      </c>
      <c r="H7" s="49">
        <f>H9+H18+H20+H25+H31+H38+H44+H47+H49+H54+H57+H59+H36</f>
        <v>174069887.65999997</v>
      </c>
      <c r="I7" s="49">
        <f t="shared" si="0"/>
        <v>21392625.23</v>
      </c>
      <c r="J7" s="49">
        <f>G7/D7*100</f>
        <v>22.297564929998984</v>
      </c>
      <c r="K7" s="49">
        <f>H7/E7*100</f>
        <v>23.935052830488253</v>
      </c>
      <c r="L7" s="49">
        <f>I7/F7*100</f>
        <v>15.295414248228626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205973957.07999998</v>
      </c>
      <c r="E9" s="49">
        <f t="shared" si="1"/>
        <v>157363823.07999998</v>
      </c>
      <c r="F9" s="49">
        <f t="shared" si="1"/>
        <v>48610134</v>
      </c>
      <c r="G9" s="49">
        <f t="shared" si="1"/>
        <v>45576987.109999999</v>
      </c>
      <c r="H9" s="49">
        <f t="shared" si="1"/>
        <v>34346486.980000004</v>
      </c>
      <c r="I9" s="49">
        <f t="shared" si="1"/>
        <v>11230500.130000001</v>
      </c>
      <c r="J9" s="49">
        <f t="shared" ref="J9:L13" si="2">G9/D9*100</f>
        <v>22.127548431910721</v>
      </c>
      <c r="K9" s="49">
        <f t="shared" si="2"/>
        <v>21.826164557872413</v>
      </c>
      <c r="L9" s="49">
        <f t="shared" si="2"/>
        <v>23.103207512244257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10701738</v>
      </c>
      <c r="E10" s="59">
        <v>3961000</v>
      </c>
      <c r="F10" s="59">
        <v>6740738</v>
      </c>
      <c r="G10" s="59">
        <f>H10+I10</f>
        <v>2131754.38</v>
      </c>
      <c r="H10" s="59">
        <v>804558.06</v>
      </c>
      <c r="I10" s="59">
        <v>1327196.32</v>
      </c>
      <c r="J10" s="26">
        <f t="shared" si="2"/>
        <v>19.919702575413449</v>
      </c>
      <c r="K10" s="26">
        <f t="shared" si="2"/>
        <v>20.311993436001011</v>
      </c>
      <c r="L10" s="26">
        <f t="shared" si="2"/>
        <v>19.689184181316648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54631.520000000004</v>
      </c>
      <c r="E11" s="59">
        <v>28631.52</v>
      </c>
      <c r="F11" s="59">
        <v>26000</v>
      </c>
      <c r="G11" s="59">
        <f t="shared" ref="G11:G17" si="4">H11+I11</f>
        <v>26919.52</v>
      </c>
      <c r="H11" s="59">
        <v>26919.52</v>
      </c>
      <c r="I11" s="59"/>
      <c r="J11" s="26">
        <f t="shared" si="2"/>
        <v>49.274704419719598</v>
      </c>
      <c r="K11" s="26">
        <f t="shared" si="2"/>
        <v>94.020575924715146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80069164.479999989</v>
      </c>
      <c r="E12" s="59">
        <v>38283868.479999997</v>
      </c>
      <c r="F12" s="59">
        <v>41785296</v>
      </c>
      <c r="G12" s="59">
        <f>H12+I12</f>
        <v>18010557.789999999</v>
      </c>
      <c r="H12" s="59">
        <v>8107253.9800000004</v>
      </c>
      <c r="I12" s="59">
        <v>9903303.8100000005</v>
      </c>
      <c r="J12" s="26">
        <f t="shared" si="2"/>
        <v>22.493750130861866</v>
      </c>
      <c r="K12" s="26">
        <f t="shared" si="2"/>
        <v>21.176684336995198</v>
      </c>
      <c r="L12" s="26">
        <f t="shared" si="2"/>
        <v>23.700451493750339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25675586.969999999</v>
      </c>
      <c r="E14" s="59">
        <v>25675586.969999999</v>
      </c>
      <c r="F14" s="59">
        <v>0</v>
      </c>
      <c r="G14" s="59">
        <f t="shared" si="4"/>
        <v>4873978.38</v>
      </c>
      <c r="H14" s="59">
        <v>4873978.38</v>
      </c>
      <c r="I14" s="59">
        <v>0</v>
      </c>
      <c r="J14" s="26">
        <f>G14/D14*100</f>
        <v>18.982928747431867</v>
      </c>
      <c r="K14" s="26">
        <f>H14/E14*100</f>
        <v>18.982928747431867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89366036.109999999</v>
      </c>
      <c r="E17" s="59">
        <v>89363936.109999999</v>
      </c>
      <c r="F17" s="59">
        <v>2100</v>
      </c>
      <c r="G17" s="59">
        <f t="shared" si="4"/>
        <v>20533777.039999999</v>
      </c>
      <c r="H17" s="59">
        <v>20533777.039999999</v>
      </c>
      <c r="I17" s="59"/>
      <c r="J17" s="26">
        <f t="shared" ref="J17:J61" si="5">G17/D17*100</f>
        <v>22.977159929892295</v>
      </c>
      <c r="K17" s="26">
        <f t="shared" ref="K17:K61" si="6">H17/E17*100</f>
        <v>22.977699879652267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1261200</v>
      </c>
      <c r="E18" s="49">
        <f t="shared" si="8"/>
        <v>0</v>
      </c>
      <c r="F18" s="49">
        <f t="shared" si="8"/>
        <v>1261200</v>
      </c>
      <c r="G18" s="49">
        <f t="shared" si="8"/>
        <v>318229.34000000003</v>
      </c>
      <c r="H18" s="49">
        <f t="shared" si="8"/>
        <v>0</v>
      </c>
      <c r="I18" s="49">
        <f t="shared" si="8"/>
        <v>318229.34000000003</v>
      </c>
      <c r="J18" s="49">
        <f t="shared" si="5"/>
        <v>25.232266095781796</v>
      </c>
      <c r="K18" s="49" t="e">
        <f t="shared" si="6"/>
        <v>#DIV/0!</v>
      </c>
      <c r="L18" s="49">
        <f t="shared" si="7"/>
        <v>25.232266095781796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1261200</v>
      </c>
      <c r="E19" s="59"/>
      <c r="F19" s="59">
        <v>1261200</v>
      </c>
      <c r="G19" s="59">
        <f>I19</f>
        <v>318229.34000000003</v>
      </c>
      <c r="H19" s="59"/>
      <c r="I19" s="59">
        <v>318229.34000000003</v>
      </c>
      <c r="J19" s="26">
        <f t="shared" si="5"/>
        <v>25.232266095781796</v>
      </c>
      <c r="K19" s="26" t="e">
        <f t="shared" si="6"/>
        <v>#DIV/0!</v>
      </c>
      <c r="L19" s="26">
        <f t="shared" si="7"/>
        <v>25.232266095781796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16580100</v>
      </c>
      <c r="E20" s="49">
        <f t="shared" si="9"/>
        <v>12890000</v>
      </c>
      <c r="F20" s="49">
        <f t="shared" si="9"/>
        <v>3690100</v>
      </c>
      <c r="G20" s="49">
        <f t="shared" si="9"/>
        <v>2125431.81</v>
      </c>
      <c r="H20" s="49">
        <f>H21+H22+H23+H24</f>
        <v>2031431.23</v>
      </c>
      <c r="I20" s="49">
        <f>I22+I23</f>
        <v>94000.58</v>
      </c>
      <c r="J20" s="49">
        <f t="shared" si="5"/>
        <v>12.819173647927334</v>
      </c>
      <c r="K20" s="49">
        <f t="shared" si="6"/>
        <v>15.759745771916215</v>
      </c>
      <c r="L20" s="49">
        <f t="shared" si="7"/>
        <v>2.5473721579360995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15450000</v>
      </c>
      <c r="E22" s="59">
        <v>12840000</v>
      </c>
      <c r="F22" s="59">
        <v>2610000</v>
      </c>
      <c r="G22" s="59">
        <f>H22+I22</f>
        <v>2108227.83</v>
      </c>
      <c r="H22" s="59">
        <v>2031431.23</v>
      </c>
      <c r="I22" s="59">
        <v>76796.600000000006</v>
      </c>
      <c r="J22" s="26">
        <f t="shared" si="5"/>
        <v>13.645487572815535</v>
      </c>
      <c r="K22" s="26">
        <f t="shared" si="6"/>
        <v>15.821115498442367</v>
      </c>
      <c r="L22" s="26">
        <f t="shared" si="7"/>
        <v>2.9423984674329504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1079100</v>
      </c>
      <c r="E23" s="59"/>
      <c r="F23" s="59">
        <v>1079100</v>
      </c>
      <c r="G23" s="59">
        <f>H23+I23</f>
        <v>17203.98</v>
      </c>
      <c r="H23" s="59">
        <v>0</v>
      </c>
      <c r="I23" s="59">
        <v>17203.98</v>
      </c>
      <c r="J23" s="26">
        <f t="shared" si="5"/>
        <v>1.5942896858493187</v>
      </c>
      <c r="K23" s="26" t="e">
        <f t="shared" si="6"/>
        <v>#DIV/0!</v>
      </c>
      <c r="L23" s="26">
        <f t="shared" si="7"/>
        <v>1.5942896858493187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51000</v>
      </c>
      <c r="E24" s="59">
        <v>50000</v>
      </c>
      <c r="F24" s="59">
        <v>1000</v>
      </c>
      <c r="G24" s="59">
        <f>H24+I24</f>
        <v>0</v>
      </c>
      <c r="H24" s="59"/>
      <c r="I24" s="59"/>
      <c r="J24" s="26">
        <f t="shared" si="5"/>
        <v>0</v>
      </c>
      <c r="K24" s="26">
        <f t="shared" si="6"/>
        <v>0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15397977.800000001</v>
      </c>
      <c r="E25" s="49">
        <f t="shared" ref="E25:I25" si="10">E26+E27+E28+E29+E30</f>
        <v>3876647.49</v>
      </c>
      <c r="F25" s="49">
        <f t="shared" si="10"/>
        <v>11521330.309999999</v>
      </c>
      <c r="G25" s="49">
        <f t="shared" si="10"/>
        <v>1583829.27</v>
      </c>
      <c r="H25" s="49">
        <f t="shared" si="10"/>
        <v>70000</v>
      </c>
      <c r="I25" s="49">
        <f t="shared" si="10"/>
        <v>1513829.27</v>
      </c>
      <c r="J25" s="49">
        <f t="shared" si="5"/>
        <v>10.285956315640355</v>
      </c>
      <c r="K25" s="49">
        <f t="shared" si="6"/>
        <v>1.8056839106616835</v>
      </c>
      <c r="L25" s="49">
        <f t="shared" si="7"/>
        <v>13.139361768719226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39591</v>
      </c>
      <c r="H26" s="59"/>
      <c r="I26" s="59">
        <v>39591</v>
      </c>
      <c r="J26" s="26">
        <f t="shared" si="5"/>
        <v>23.849999999999998</v>
      </c>
      <c r="K26" s="26" t="e">
        <f t="shared" si="6"/>
        <v>#DIV/0!</v>
      </c>
      <c r="L26" s="26">
        <f t="shared" si="7"/>
        <v>23.849999999999998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8548277.8000000007</v>
      </c>
      <c r="E29" s="59">
        <v>3306647.49</v>
      </c>
      <c r="F29" s="59">
        <v>5241630.3099999996</v>
      </c>
      <c r="G29" s="59">
        <f>H29+I29</f>
        <v>1441438.27</v>
      </c>
      <c r="H29" s="59">
        <v>0</v>
      </c>
      <c r="I29" s="59">
        <v>1441438.27</v>
      </c>
      <c r="J29" s="26">
        <f t="shared" si="5"/>
        <v>16.862323660094432</v>
      </c>
      <c r="K29" s="26">
        <f t="shared" si="6"/>
        <v>0</v>
      </c>
      <c r="L29" s="26">
        <f t="shared" si="7"/>
        <v>27.499807974820722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6683700</v>
      </c>
      <c r="E30" s="59">
        <v>570000</v>
      </c>
      <c r="F30" s="59">
        <v>6113700</v>
      </c>
      <c r="G30" s="59">
        <f>H30+I30</f>
        <v>102800</v>
      </c>
      <c r="H30" s="59">
        <v>70000</v>
      </c>
      <c r="I30" s="59">
        <v>32800</v>
      </c>
      <c r="J30" s="26">
        <f t="shared" si="5"/>
        <v>1.5380702305609169</v>
      </c>
      <c r="K30" s="26">
        <f t="shared" si="6"/>
        <v>12.280701754385964</v>
      </c>
      <c r="L30" s="26">
        <f t="shared" si="7"/>
        <v>0.53649999182164643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69410476.689999998</v>
      </c>
      <c r="E31" s="49">
        <f>E32+E33+E34+E35</f>
        <v>81641</v>
      </c>
      <c r="F31" s="49">
        <f t="shared" ref="F31:I31" si="13">F32+F33+F34</f>
        <v>69328835.689999998</v>
      </c>
      <c r="G31" s="49">
        <f>G32+G33+G34+G35</f>
        <v>7068725.2000000002</v>
      </c>
      <c r="H31" s="49">
        <f>H32+H33+H34+H35</f>
        <v>55331.61</v>
      </c>
      <c r="I31" s="49">
        <f t="shared" si="13"/>
        <v>7013393.5899999999</v>
      </c>
      <c r="J31" s="49">
        <f t="shared" si="5"/>
        <v>10.183945619002492</v>
      </c>
      <c r="K31" s="49">
        <f t="shared" si="6"/>
        <v>67.774292328609391</v>
      </c>
      <c r="L31" s="49">
        <f t="shared" si="7"/>
        <v>10.116127755786923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13859600</v>
      </c>
      <c r="E32" s="59">
        <v>0</v>
      </c>
      <c r="F32" s="59">
        <v>13859600</v>
      </c>
      <c r="G32" s="59">
        <f>H32+I32</f>
        <v>3388330.81</v>
      </c>
      <c r="H32" s="59">
        <v>0</v>
      </c>
      <c r="I32" s="59">
        <v>3388330.81</v>
      </c>
      <c r="J32" s="26">
        <f t="shared" si="5"/>
        <v>24.447536797598776</v>
      </c>
      <c r="K32" s="26" t="e">
        <f t="shared" si="6"/>
        <v>#DIV/0!</v>
      </c>
      <c r="L32" s="26">
        <f t="shared" si="7"/>
        <v>24.447536797598776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3645720</v>
      </c>
      <c r="E33" s="59"/>
      <c r="F33" s="59">
        <v>3645720</v>
      </c>
      <c r="G33" s="59">
        <f>H33+I33</f>
        <v>2203779.06</v>
      </c>
      <c r="H33" s="59"/>
      <c r="I33" s="59">
        <v>2203779.06</v>
      </c>
      <c r="J33" s="26">
        <f t="shared" si="5"/>
        <v>60.448390441394295</v>
      </c>
      <c r="K33" s="26" t="e">
        <f t="shared" si="6"/>
        <v>#DIV/0!</v>
      </c>
      <c r="L33" s="26">
        <f t="shared" si="7"/>
        <v>60.448390441394295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51823515.689999998</v>
      </c>
      <c r="E34" s="59">
        <v>0</v>
      </c>
      <c r="F34" s="59">
        <v>51823515.689999998</v>
      </c>
      <c r="G34" s="59">
        <f>H34+I34</f>
        <v>1421283.72</v>
      </c>
      <c r="H34" s="59">
        <v>0</v>
      </c>
      <c r="I34" s="59">
        <v>1421283.72</v>
      </c>
      <c r="J34" s="26">
        <f t="shared" si="5"/>
        <v>2.7425459293458445</v>
      </c>
      <c r="K34" s="26" t="e">
        <f t="shared" si="6"/>
        <v>#DIV/0!</v>
      </c>
      <c r="L34" s="26">
        <f t="shared" si="7"/>
        <v>2.7425459293458445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81641</v>
      </c>
      <c r="E35" s="59">
        <v>81641</v>
      </c>
      <c r="F35" s="59">
        <v>0</v>
      </c>
      <c r="G35" s="59">
        <f t="shared" ref="G35" si="15">H35+I35</f>
        <v>55331.61</v>
      </c>
      <c r="H35" s="59">
        <v>55331.61</v>
      </c>
      <c r="I35" s="59">
        <v>0</v>
      </c>
      <c r="J35" s="26">
        <f t="shared" si="5"/>
        <v>67.774292328609391</v>
      </c>
      <c r="K35" s="26">
        <f t="shared" si="6"/>
        <v>67.774292328609391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 t="shared" ref="D36:I36" si="16">D37</f>
        <v>6066600</v>
      </c>
      <c r="E36" s="49">
        <f t="shared" si="16"/>
        <v>6066600</v>
      </c>
      <c r="F36" s="49">
        <f t="shared" si="16"/>
        <v>0</v>
      </c>
      <c r="G36" s="49">
        <f t="shared" si="16"/>
        <v>2775.76</v>
      </c>
      <c r="H36" s="49">
        <f t="shared" si="16"/>
        <v>2775.76</v>
      </c>
      <c r="I36" s="49">
        <f t="shared" si="16"/>
        <v>0</v>
      </c>
      <c r="J36" s="49">
        <f t="shared" si="5"/>
        <v>4.5754788514159497E-2</v>
      </c>
      <c r="K36" s="49">
        <f t="shared" si="6"/>
        <v>4.5754788514159497E-2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6066600</v>
      </c>
      <c r="E37" s="59">
        <v>6066600</v>
      </c>
      <c r="F37" s="59">
        <v>0</v>
      </c>
      <c r="G37" s="59">
        <f>H37+I37</f>
        <v>2775.76</v>
      </c>
      <c r="H37" s="59">
        <v>2775.76</v>
      </c>
      <c r="I37" s="59"/>
      <c r="J37" s="26">
        <f t="shared" si="5"/>
        <v>4.5754788514159497E-2</v>
      </c>
      <c r="K37" s="26">
        <f t="shared" si="6"/>
        <v>4.5754788514159497E-2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416897188.01000005</v>
      </c>
      <c r="E38" s="49">
        <f>E39+E40+E42+E43+E41</f>
        <v>416897188.01000005</v>
      </c>
      <c r="F38" s="49">
        <v>0</v>
      </c>
      <c r="G38" s="49">
        <f>G39+G40+G42+G43+G41</f>
        <v>106331037.62999998</v>
      </c>
      <c r="H38" s="49">
        <f>H39+H40+H42+H43+H41</f>
        <v>106331037.62999998</v>
      </c>
      <c r="I38" s="49">
        <v>0</v>
      </c>
      <c r="J38" s="49">
        <f t="shared" si="5"/>
        <v>25.505338171637998</v>
      </c>
      <c r="K38" s="49">
        <f t="shared" si="6"/>
        <v>25.505338171637998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82069034.219999999</v>
      </c>
      <c r="E39" s="59">
        <v>82069034.219999999</v>
      </c>
      <c r="F39" s="59">
        <v>0</v>
      </c>
      <c r="G39" s="59">
        <f>H39+I39</f>
        <v>16287720.630000001</v>
      </c>
      <c r="H39" s="59">
        <v>16287720.630000001</v>
      </c>
      <c r="I39" s="59">
        <v>0</v>
      </c>
      <c r="J39" s="26">
        <f t="shared" si="5"/>
        <v>19.846365666175618</v>
      </c>
      <c r="K39" s="26">
        <f t="shared" si="6"/>
        <v>19.846365666175618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7">E40+F40</f>
        <v>244190060.00999999</v>
      </c>
      <c r="E40" s="59">
        <v>244190060.00999999</v>
      </c>
      <c r="F40" s="59">
        <v>0</v>
      </c>
      <c r="G40" s="59">
        <f t="shared" ref="G40:G43" si="18">H40+I40</f>
        <v>71813010.799999997</v>
      </c>
      <c r="H40" s="59">
        <v>71813010.799999997</v>
      </c>
      <c r="I40" s="59">
        <v>0</v>
      </c>
      <c r="J40" s="26">
        <f t="shared" si="5"/>
        <v>29.408654388740942</v>
      </c>
      <c r="K40" s="26">
        <f t="shared" si="6"/>
        <v>29.408654388740942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7"/>
        <v>58070612.100000001</v>
      </c>
      <c r="E41" s="59">
        <v>58070612.100000001</v>
      </c>
      <c r="F41" s="59">
        <v>0</v>
      </c>
      <c r="G41" s="59">
        <f t="shared" si="18"/>
        <v>12238984.1</v>
      </c>
      <c r="H41" s="59">
        <v>12238984.1</v>
      </c>
      <c r="I41" s="59">
        <v>0</v>
      </c>
      <c r="J41" s="26">
        <f t="shared" ref="J41" si="19">G41/D41*100</f>
        <v>21.076037702037585</v>
      </c>
      <c r="K41" s="26">
        <f t="shared" ref="K41" si="20">H41/E41*100</f>
        <v>21.076037702037585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7"/>
        <v>803800</v>
      </c>
      <c r="E42" s="59">
        <v>803800</v>
      </c>
      <c r="F42" s="59">
        <v>0</v>
      </c>
      <c r="G42" s="59">
        <f t="shared" si="18"/>
        <v>93425</v>
      </c>
      <c r="H42" s="59">
        <v>93425</v>
      </c>
      <c r="I42" s="26">
        <v>0</v>
      </c>
      <c r="J42" s="26">
        <f t="shared" si="5"/>
        <v>11.622916148295596</v>
      </c>
      <c r="K42" s="26">
        <f t="shared" si="6"/>
        <v>11.622916148295596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7"/>
        <v>31763681.68</v>
      </c>
      <c r="E43" s="59">
        <v>31763681.68</v>
      </c>
      <c r="F43" s="59">
        <v>0</v>
      </c>
      <c r="G43" s="59">
        <f t="shared" si="18"/>
        <v>5897897.0999999996</v>
      </c>
      <c r="H43" s="59">
        <v>5897897.0999999996</v>
      </c>
      <c r="I43" s="26">
        <v>0</v>
      </c>
      <c r="J43" s="26">
        <f t="shared" si="5"/>
        <v>18.568052530615837</v>
      </c>
      <c r="K43" s="26">
        <f t="shared" si="6"/>
        <v>18.568052530615837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D45+D46-1000000</f>
        <v>57692414.600000001</v>
      </c>
      <c r="E44" s="49">
        <f t="shared" ref="E44:I44" si="21">E45+E46</f>
        <v>56789414.600000001</v>
      </c>
      <c r="F44" s="49">
        <f t="shared" si="21"/>
        <v>1903000</v>
      </c>
      <c r="G44" s="49">
        <f>H44+I44</f>
        <v>12140715.189999999</v>
      </c>
      <c r="H44" s="49">
        <f t="shared" si="21"/>
        <v>11778753.439999999</v>
      </c>
      <c r="I44" s="49">
        <f t="shared" si="21"/>
        <v>361961.75</v>
      </c>
      <c r="J44" s="49">
        <f t="shared" si="5"/>
        <v>21.04386733364424</v>
      </c>
      <c r="K44" s="49">
        <f t="shared" si="6"/>
        <v>20.741107340099258</v>
      </c>
      <c r="L44" s="49">
        <f t="shared" si="7"/>
        <v>19.0205859169732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52452414.600000001</v>
      </c>
      <c r="E45" s="59">
        <v>50549414.600000001</v>
      </c>
      <c r="F45" s="59">
        <v>1903000</v>
      </c>
      <c r="G45" s="59">
        <f>H45+I45</f>
        <v>10888591.949999999</v>
      </c>
      <c r="H45" s="59">
        <v>10526630.199999999</v>
      </c>
      <c r="I45" s="59">
        <v>361961.75</v>
      </c>
      <c r="J45" s="26">
        <f t="shared" si="5"/>
        <v>20.75899085492243</v>
      </c>
      <c r="K45" s="26">
        <f t="shared" si="6"/>
        <v>20.824435422838704</v>
      </c>
      <c r="L45" s="26">
        <f t="shared" si="7"/>
        <v>19.0205859169732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1252123.24</v>
      </c>
      <c r="H46" s="59">
        <v>1252123.24</v>
      </c>
      <c r="I46" s="59"/>
      <c r="J46" s="26">
        <f t="shared" si="5"/>
        <v>20.066077564102564</v>
      </c>
      <c r="K46" s="26">
        <f t="shared" si="6"/>
        <v>20.066077564102564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2">D48</f>
        <v>0</v>
      </c>
      <c r="E47" s="60">
        <f t="shared" si="22"/>
        <v>0</v>
      </c>
      <c r="F47" s="60">
        <f t="shared" si="22"/>
        <v>0</v>
      </c>
      <c r="G47" s="60">
        <f t="shared" si="22"/>
        <v>0</v>
      </c>
      <c r="H47" s="60">
        <f t="shared" si="22"/>
        <v>0</v>
      </c>
      <c r="I47" s="60">
        <f t="shared" si="22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3">SUM(D50:D53)</f>
        <v>6229300</v>
      </c>
      <c r="E49" s="49">
        <f t="shared" si="23"/>
        <v>5453100</v>
      </c>
      <c r="F49" s="49">
        <f t="shared" si="23"/>
        <v>776200</v>
      </c>
      <c r="G49" s="49">
        <f t="shared" si="23"/>
        <v>2142540.0100000002</v>
      </c>
      <c r="H49" s="49">
        <f t="shared" si="23"/>
        <v>1948512.0100000002</v>
      </c>
      <c r="I49" s="49">
        <f t="shared" si="23"/>
        <v>194028</v>
      </c>
      <c r="J49" s="49">
        <f t="shared" si="5"/>
        <v>34.394554925914633</v>
      </c>
      <c r="K49" s="49">
        <f t="shared" si="6"/>
        <v>35.732189213474911</v>
      </c>
      <c r="L49" s="49">
        <f t="shared" si="7"/>
        <v>24.997165678948726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1389984.27</v>
      </c>
      <c r="H50" s="59">
        <v>1195956.27</v>
      </c>
      <c r="I50" s="59">
        <v>194028</v>
      </c>
      <c r="J50" s="26">
        <f t="shared" si="5"/>
        <v>40.569268285564178</v>
      </c>
      <c r="K50" s="26">
        <f t="shared" si="6"/>
        <v>45.130425283018873</v>
      </c>
      <c r="L50" s="26">
        <f t="shared" si="7"/>
        <v>24.997165678948726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4">E51+F51</f>
        <v>0</v>
      </c>
      <c r="E51" s="59"/>
      <c r="F51" s="59">
        <v>0</v>
      </c>
      <c r="G51" s="59">
        <f t="shared" ref="G51:G52" si="25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5"/>
        <v>352717.39</v>
      </c>
      <c r="H52" s="59">
        <v>352717.39</v>
      </c>
      <c r="I52" s="59"/>
      <c r="J52" s="26">
        <f t="shared" si="5"/>
        <v>28.07588872084693</v>
      </c>
      <c r="K52" s="26">
        <f t="shared" si="6"/>
        <v>28.07588872084693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4"/>
        <v>1546800</v>
      </c>
      <c r="E53" s="59">
        <v>1546800</v>
      </c>
      <c r="F53" s="59">
        <v>0</v>
      </c>
      <c r="G53" s="59">
        <f>H53+I53</f>
        <v>399838.35</v>
      </c>
      <c r="H53" s="59">
        <v>399838.35</v>
      </c>
      <c r="I53" s="59">
        <v>0</v>
      </c>
      <c r="J53" s="26">
        <f t="shared" si="5"/>
        <v>25.84938906128782</v>
      </c>
      <c r="K53" s="26">
        <f t="shared" si="6"/>
        <v>25.84938906128782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6">D55+D56</f>
        <v>1038344</v>
      </c>
      <c r="E54" s="49">
        <f t="shared" si="26"/>
        <v>36344</v>
      </c>
      <c r="F54" s="49">
        <f t="shared" si="26"/>
        <v>1002000</v>
      </c>
      <c r="G54" s="49">
        <f t="shared" si="26"/>
        <v>322667.42</v>
      </c>
      <c r="H54" s="49">
        <f>H55+H56</f>
        <v>35184</v>
      </c>
      <c r="I54" s="49">
        <f t="shared" si="26"/>
        <v>287483.42</v>
      </c>
      <c r="J54" s="49">
        <f t="shared" si="5"/>
        <v>31.075194733152017</v>
      </c>
      <c r="K54" s="49">
        <f t="shared" si="6"/>
        <v>96.808276469293418</v>
      </c>
      <c r="L54" s="49">
        <f t="shared" si="7"/>
        <v>28.690960079840316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283344</v>
      </c>
      <c r="E55" s="59">
        <v>36344</v>
      </c>
      <c r="F55" s="59">
        <v>247000</v>
      </c>
      <c r="G55" s="59">
        <f>H55+I55</f>
        <v>56145</v>
      </c>
      <c r="H55" s="59">
        <v>35184</v>
      </c>
      <c r="I55" s="59">
        <v>20961</v>
      </c>
      <c r="J55" s="26">
        <f t="shared" si="5"/>
        <v>19.81513637133661</v>
      </c>
      <c r="K55" s="26">
        <f t="shared" si="6"/>
        <v>96.808276469293418</v>
      </c>
      <c r="L55" s="26">
        <f t="shared" si="7"/>
        <v>8.4862348178137648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266522.42</v>
      </c>
      <c r="H56" s="59">
        <v>0</v>
      </c>
      <c r="I56" s="59">
        <v>266522.42</v>
      </c>
      <c r="J56" s="26">
        <f t="shared" si="5"/>
        <v>35.300982781456952</v>
      </c>
      <c r="K56" s="26" t="e">
        <f t="shared" si="6"/>
        <v>#DIV/0!</v>
      </c>
      <c r="L56" s="26">
        <f t="shared" si="7"/>
        <v>35.300982781456952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7">D58</f>
        <v>10000</v>
      </c>
      <c r="E57" s="49">
        <f t="shared" si="27"/>
        <v>10000</v>
      </c>
      <c r="F57" s="49">
        <f t="shared" si="27"/>
        <v>0</v>
      </c>
      <c r="G57" s="49">
        <f t="shared" si="27"/>
        <v>0</v>
      </c>
      <c r="H57" s="49">
        <f t="shared" si="27"/>
        <v>0</v>
      </c>
      <c r="I57" s="49">
        <f t="shared" si="27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8">D61</f>
        <v>0</v>
      </c>
      <c r="E59" s="49">
        <f>E61+E60</f>
        <v>67794500</v>
      </c>
      <c r="F59" s="49">
        <f>F61+F60</f>
        <v>1770200</v>
      </c>
      <c r="G59" s="49">
        <f t="shared" si="28"/>
        <v>0</v>
      </c>
      <c r="H59" s="49">
        <f>H61+H60</f>
        <v>17470375</v>
      </c>
      <c r="I59" s="49">
        <f>I61+I60</f>
        <v>379199.15</v>
      </c>
      <c r="J59" s="49" t="e">
        <f t="shared" si="5"/>
        <v>#DIV/0!</v>
      </c>
      <c r="K59" s="49">
        <f t="shared" si="6"/>
        <v>25.769605203961977</v>
      </c>
      <c r="L59" s="49">
        <f t="shared" si="7"/>
        <v>21.421260309569544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17470375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1770200</v>
      </c>
      <c r="G61" s="59"/>
      <c r="H61" s="59"/>
      <c r="I61" s="59">
        <v>379199.15</v>
      </c>
      <c r="J61" s="26" t="e">
        <f t="shared" si="5"/>
        <v>#DIV/0!</v>
      </c>
      <c r="K61" s="26" t="e">
        <f t="shared" si="6"/>
        <v>#DIV/0!</v>
      </c>
      <c r="L61" s="26">
        <f t="shared" si="7"/>
        <v>21.421260309569544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-13532669.940000057</v>
      </c>
      <c r="E63" s="42">
        <f>Доходы!E9-Расходы!E7</f>
        <v>-12891769.940000057</v>
      </c>
      <c r="F63" s="42">
        <f>Доходы!F9-Расходы!F7</f>
        <v>-640900</v>
      </c>
      <c r="G63" s="42">
        <f>Доходы!G9-Расходы!G7</f>
        <v>-5347218.6999999285</v>
      </c>
      <c r="H63" s="42">
        <f>Доходы!H9-Расходы!H7</f>
        <v>-5802892.2899999619</v>
      </c>
      <c r="I63" s="42">
        <f>Доходы!I9-Расходы!I7</f>
        <v>455673.58999999985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H30" sqref="H30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13532669.940000057</v>
      </c>
      <c r="E7" s="85">
        <f>E9+E20</f>
        <v>12891769.940000057</v>
      </c>
      <c r="F7" s="86">
        <f>F20</f>
        <v>640900</v>
      </c>
      <c r="G7" s="85">
        <f>G9+G20</f>
        <v>5347218.699999962</v>
      </c>
      <c r="H7" s="85">
        <f>H9+H20</f>
        <v>5802892.2899999619</v>
      </c>
      <c r="I7" s="87">
        <f>I9+I20</f>
        <v>-455673.58999999985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10717869.940000057</v>
      </c>
      <c r="E20" s="94">
        <f>E21</f>
        <v>10076969.940000057</v>
      </c>
      <c r="F20" s="94">
        <f>F21</f>
        <v>640900</v>
      </c>
      <c r="G20" s="105">
        <f>H20+I20</f>
        <v>5347218.699999962</v>
      </c>
      <c r="H20" s="94">
        <f>H21</f>
        <v>5802892.2899999619</v>
      </c>
      <c r="I20" s="103">
        <f>I21</f>
        <v>-455673.58999999985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10717869.940000057</v>
      </c>
      <c r="E21" s="94">
        <f>E22+E27</f>
        <v>10076969.940000057</v>
      </c>
      <c r="F21" s="94">
        <f>F22+F27</f>
        <v>640900</v>
      </c>
      <c r="G21" s="94">
        <f t="shared" ref="G21:G31" si="0">H21+I21</f>
        <v>5347218.699999962</v>
      </c>
      <c r="H21" s="94">
        <f>H22+H27</f>
        <v>5802892.2899999619</v>
      </c>
      <c r="I21" s="103">
        <f>I22+I27</f>
        <v>-455673.58999999985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-856404388.24000001</v>
      </c>
      <c r="E22" s="94">
        <f>E23</f>
        <v>-717182288.24000001</v>
      </c>
      <c r="F22" s="94">
        <f>F23</f>
        <v>-139222100</v>
      </c>
      <c r="G22" s="101">
        <f t="shared" si="0"/>
        <v>-190115294.19</v>
      </c>
      <c r="H22" s="101">
        <f>H23</f>
        <v>-168266995.37</v>
      </c>
      <c r="I22" s="103">
        <f>I23</f>
        <v>-21848298.82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-856404388.24000001</v>
      </c>
      <c r="E23" s="94">
        <f>E24</f>
        <v>-717182288.24000001</v>
      </c>
      <c r="F23" s="94">
        <f>F24</f>
        <v>-139222100</v>
      </c>
      <c r="G23" s="101">
        <f t="shared" si="0"/>
        <v>-190115294.19</v>
      </c>
      <c r="H23" s="101">
        <f>H24</f>
        <v>-168266995.37</v>
      </c>
      <c r="I23" s="103">
        <f>I24</f>
        <v>-21848298.82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-856404388.24000001</v>
      </c>
      <c r="E24" s="94">
        <f>E25+E26</f>
        <v>-717182288.24000001</v>
      </c>
      <c r="F24" s="94">
        <f>F25+F26</f>
        <v>-139222100</v>
      </c>
      <c r="G24" s="101">
        <f t="shared" si="0"/>
        <v>-190115294.19</v>
      </c>
      <c r="H24" s="101">
        <f>H25+H26</f>
        <v>-168266995.37</v>
      </c>
      <c r="I24" s="102">
        <f>I25+I26</f>
        <v>-21848298.82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-717182288.24000001</v>
      </c>
      <c r="E25" s="94">
        <f>-(Доходы!E9+Источники!E9)</f>
        <v>-717182288.24000001</v>
      </c>
      <c r="F25" s="94"/>
      <c r="G25" s="101">
        <f t="shared" si="0"/>
        <v>-168266995.37</v>
      </c>
      <c r="H25" s="94">
        <f>-(Доходы!H9+Источники!H9)</f>
        <v>-168266995.37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-139222100</v>
      </c>
      <c r="E26" s="94"/>
      <c r="F26" s="94">
        <f>-(Доходы!F9)</f>
        <v>-139222100</v>
      </c>
      <c r="G26" s="101">
        <f t="shared" si="0"/>
        <v>-21848298.82</v>
      </c>
      <c r="H26" s="94"/>
      <c r="I26" s="103">
        <f>-(Доходы!I9)</f>
        <v>-21848298.82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867122258.18000007</v>
      </c>
      <c r="E27" s="94">
        <f>E28</f>
        <v>727259258.18000007</v>
      </c>
      <c r="F27" s="94">
        <f>F28</f>
        <v>139863000</v>
      </c>
      <c r="G27" s="101">
        <f t="shared" si="0"/>
        <v>195462512.88999996</v>
      </c>
      <c r="H27" s="101">
        <f>H28</f>
        <v>174069887.65999997</v>
      </c>
      <c r="I27" s="103">
        <f>I28</f>
        <v>21392625.23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867122258.18000007</v>
      </c>
      <c r="E28" s="94">
        <f>E29</f>
        <v>727259258.18000007</v>
      </c>
      <c r="F28" s="94">
        <f>F29</f>
        <v>139863000</v>
      </c>
      <c r="G28" s="101">
        <f t="shared" si="0"/>
        <v>195462512.88999996</v>
      </c>
      <c r="H28" s="101">
        <f>H29</f>
        <v>174069887.65999997</v>
      </c>
      <c r="I28" s="103">
        <f>I29</f>
        <v>21392625.23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867122258.18000007</v>
      </c>
      <c r="E29" s="94">
        <f>E30+E31</f>
        <v>727259258.18000007</v>
      </c>
      <c r="F29" s="94">
        <f>F30+F31</f>
        <v>139863000</v>
      </c>
      <c r="G29" s="101">
        <f t="shared" si="0"/>
        <v>195462512.88999996</v>
      </c>
      <c r="H29" s="101">
        <f>H30+H31</f>
        <v>174069887.65999997</v>
      </c>
      <c r="I29" s="103">
        <f>I30+I31</f>
        <v>21392625.23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727259258.18000007</v>
      </c>
      <c r="E30" s="94">
        <f>Расходы!E7</f>
        <v>727259258.18000007</v>
      </c>
      <c r="F30" s="94"/>
      <c r="G30" s="101">
        <f t="shared" si="0"/>
        <v>174069887.65999997</v>
      </c>
      <c r="H30" s="101">
        <f>Расходы!H7</f>
        <v>174069887.65999997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139863000</v>
      </c>
      <c r="E31" s="108"/>
      <c r="F31" s="108">
        <f>Расходы!F7</f>
        <v>139863000</v>
      </c>
      <c r="G31" s="109">
        <f t="shared" si="0"/>
        <v>21392625.23</v>
      </c>
      <c r="H31" s="109"/>
      <c r="I31" s="110">
        <f>Расходы!I7</f>
        <v>21392625.23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2024-04-03T06:41:23Z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