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G119" i="2" l="1"/>
  <c r="G155" i="2"/>
  <c r="G163" i="2"/>
  <c r="G162" i="2"/>
  <c r="G161" i="2"/>
  <c r="I119" i="2" l="1"/>
  <c r="H119" i="2"/>
  <c r="I139" i="2"/>
  <c r="I116" i="2"/>
  <c r="G50" i="3" l="1"/>
  <c r="D95" i="2" l="1"/>
  <c r="E82" i="2"/>
  <c r="H34" i="2" l="1"/>
  <c r="G10" i="3" l="1"/>
  <c r="F69" i="2" l="1"/>
  <c r="G53" i="3" l="1"/>
  <c r="F139" i="2" l="1"/>
  <c r="H43" i="2" l="1"/>
  <c r="I55" i="2" l="1"/>
  <c r="G95" i="2" l="1"/>
  <c r="J95" i="2" s="1"/>
  <c r="H59" i="2"/>
  <c r="D45" i="3" l="1"/>
  <c r="D44" i="3" s="1"/>
  <c r="I77" i="2"/>
  <c r="E92" i="2"/>
  <c r="I36" i="3" l="1"/>
  <c r="H64" i="2"/>
  <c r="H152" i="2" l="1"/>
  <c r="H101" i="2"/>
  <c r="D75" i="2"/>
  <c r="G131" i="2" l="1"/>
  <c r="D131" i="2"/>
  <c r="F43" i="2"/>
  <c r="E34" i="2"/>
  <c r="J131" i="2" l="1"/>
  <c r="F59" i="2"/>
  <c r="F143" i="2" l="1"/>
  <c r="F133" i="2"/>
  <c r="I20" i="3" l="1"/>
  <c r="H20" i="3"/>
  <c r="F55" i="2"/>
  <c r="F54" i="2" s="1"/>
  <c r="E13" i="2"/>
  <c r="H155" i="2"/>
  <c r="E155" i="2"/>
  <c r="K158" i="2"/>
  <c r="G158" i="2"/>
  <c r="D158" i="2"/>
  <c r="E152" i="2"/>
  <c r="G22" i="3" l="1"/>
  <c r="L161" i="2" l="1"/>
  <c r="K161" i="2"/>
  <c r="D161" i="2"/>
  <c r="J161" i="2" s="1"/>
  <c r="G144" i="2" l="1"/>
  <c r="G60" i="2"/>
  <c r="I18" i="3" l="1"/>
  <c r="F13" i="2"/>
  <c r="F76" i="2"/>
  <c r="H106" i="2" l="1"/>
  <c r="I59" i="2"/>
  <c r="I13" i="2" l="1"/>
  <c r="H13" i="2"/>
  <c r="G18" i="2"/>
  <c r="D18" i="2"/>
  <c r="J18" i="2" l="1"/>
  <c r="G45" i="3"/>
  <c r="E59" i="2" l="1"/>
  <c r="G19" i="2" l="1"/>
  <c r="D19" i="2"/>
  <c r="J19" i="2" l="1"/>
  <c r="G58" i="2" l="1"/>
  <c r="H54" i="3" l="1"/>
  <c r="H92" i="2" l="1"/>
  <c r="G14" i="2"/>
  <c r="G15" i="2"/>
  <c r="I40" i="2" l="1"/>
  <c r="G111" i="2" l="1"/>
  <c r="D111" i="2"/>
  <c r="H109" i="2"/>
  <c r="J111" i="2" l="1"/>
  <c r="H18" i="3"/>
  <c r="E88" i="2" l="1"/>
  <c r="K157" i="2"/>
  <c r="G157" i="2"/>
  <c r="D157" i="2"/>
  <c r="K94" i="2" l="1"/>
  <c r="I22" i="2" l="1"/>
  <c r="H141" i="2" l="1"/>
  <c r="G16" i="2" l="1"/>
  <c r="I69" i="2" l="1"/>
  <c r="I25" i="3" l="1"/>
  <c r="I43" i="2"/>
  <c r="F59" i="3" l="1"/>
  <c r="G19" i="3"/>
  <c r="G17" i="3" l="1"/>
  <c r="L20" i="2" l="1"/>
  <c r="L132" i="2" l="1"/>
  <c r="L130" i="2"/>
  <c r="L129" i="2"/>
  <c r="L128" i="2"/>
  <c r="K132" i="2"/>
  <c r="K130" i="2"/>
  <c r="K129" i="2"/>
  <c r="K128" i="2"/>
  <c r="G132" i="2"/>
  <c r="D132" i="2"/>
  <c r="G73" i="2"/>
  <c r="D73" i="2"/>
  <c r="H37" i="2"/>
  <c r="K20" i="2"/>
  <c r="D20" i="2"/>
  <c r="J132" i="2" l="1"/>
  <c r="J73" i="2"/>
  <c r="J20" i="2"/>
  <c r="F127" i="2" l="1"/>
  <c r="H90" i="2" l="1"/>
  <c r="H82" i="2" s="1"/>
  <c r="H55" i="2"/>
  <c r="E51" i="2" l="1"/>
  <c r="E50" i="2" s="1"/>
  <c r="K13" i="3" l="1"/>
  <c r="H143" i="2"/>
  <c r="G124" i="2" l="1"/>
  <c r="G130" i="2"/>
  <c r="D130" i="2"/>
  <c r="D124" i="2"/>
  <c r="G115" i="2"/>
  <c r="G114" i="2"/>
  <c r="G118" i="2"/>
  <c r="J130" i="2" l="1"/>
  <c r="G84" i="2"/>
  <c r="D84" i="2"/>
  <c r="G80" i="2"/>
  <c r="D80" i="2"/>
  <c r="J80" i="2" l="1"/>
  <c r="J84" i="2"/>
  <c r="D58" i="2"/>
  <c r="J58" i="2" s="1"/>
  <c r="E37" i="2"/>
  <c r="I122" i="2" l="1"/>
  <c r="F122" i="2"/>
  <c r="H40" i="2"/>
  <c r="H39" i="2" s="1"/>
  <c r="E40" i="2"/>
  <c r="G41" i="2"/>
  <c r="D41" i="2"/>
  <c r="J41" i="2" l="1"/>
  <c r="K97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4" i="2"/>
  <c r="D154" i="2"/>
  <c r="E141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6" i="2" l="1"/>
  <c r="E90" i="2"/>
  <c r="D156" i="2" l="1"/>
  <c r="L15" i="3"/>
  <c r="K15" i="3"/>
  <c r="L160" i="2"/>
  <c r="K160" i="2"/>
  <c r="L159" i="2"/>
  <c r="K159" i="2"/>
  <c r="J159" i="2"/>
  <c r="L156" i="2"/>
  <c r="K156" i="2"/>
  <c r="L153" i="2"/>
  <c r="K153" i="2"/>
  <c r="J153" i="2"/>
  <c r="I155" i="2"/>
  <c r="I151" i="2" s="1"/>
  <c r="F155" i="2"/>
  <c r="G96" i="2"/>
  <c r="D96" i="2"/>
  <c r="L155" i="2" l="1"/>
  <c r="J96" i="2"/>
  <c r="D155" i="2" l="1"/>
  <c r="H48" i="2"/>
  <c r="H151" i="2" l="1"/>
  <c r="G151" i="2"/>
  <c r="D151" i="2"/>
  <c r="E151" i="2"/>
  <c r="K155" i="2"/>
  <c r="D52" i="3"/>
  <c r="J52" i="3" s="1"/>
  <c r="K52" i="3"/>
  <c r="L52" i="3"/>
  <c r="G97" i="2" l="1"/>
  <c r="D97" i="2"/>
  <c r="J97" i="2" l="1"/>
  <c r="G83" i="2"/>
  <c r="D83" i="2"/>
  <c r="J83" i="2" l="1"/>
  <c r="L108" i="2"/>
  <c r="L107" i="2"/>
  <c r="K108" i="2"/>
  <c r="I106" i="2"/>
  <c r="E106" i="2"/>
  <c r="G108" i="2"/>
  <c r="D108" i="2"/>
  <c r="J108" i="2" l="1"/>
  <c r="I113" i="2"/>
  <c r="I112" i="2" s="1"/>
  <c r="G74" i="2"/>
  <c r="D74" i="2"/>
  <c r="J74" i="2" l="1"/>
  <c r="E149" i="2"/>
  <c r="H149" i="2"/>
  <c r="L102" i="2"/>
  <c r="L99" i="2"/>
  <c r="L93" i="2"/>
  <c r="L91" i="2"/>
  <c r="L89" i="2"/>
  <c r="L87" i="2"/>
  <c r="K102" i="2"/>
  <c r="K99" i="2"/>
  <c r="K93" i="2"/>
  <c r="K91" i="2"/>
  <c r="K90" i="2"/>
  <c r="K89" i="2"/>
  <c r="K87" i="2"/>
  <c r="H113" i="2"/>
  <c r="F113" i="2"/>
  <c r="E113" i="2"/>
  <c r="I109" i="2"/>
  <c r="F109" i="2"/>
  <c r="E109" i="2"/>
  <c r="F106" i="2"/>
  <c r="D106" i="2" s="1"/>
  <c r="I104" i="2"/>
  <c r="H104" i="2"/>
  <c r="F104" i="2"/>
  <c r="E104" i="2"/>
  <c r="I101" i="2"/>
  <c r="I100" i="2" s="1"/>
  <c r="K101" i="2"/>
  <c r="F101" i="2"/>
  <c r="F100" i="2" s="1"/>
  <c r="E100" i="2"/>
  <c r="I98" i="2"/>
  <c r="H98" i="2"/>
  <c r="F98" i="2"/>
  <c r="E98" i="2"/>
  <c r="I86" i="2"/>
  <c r="F86" i="2"/>
  <c r="I88" i="2"/>
  <c r="H88" i="2"/>
  <c r="F88" i="2"/>
  <c r="I90" i="2"/>
  <c r="F90" i="2"/>
  <c r="D90" i="2" s="1"/>
  <c r="I92" i="2"/>
  <c r="F92" i="2"/>
  <c r="G102" i="2"/>
  <c r="G99" i="2"/>
  <c r="G93" i="2"/>
  <c r="G91" i="2"/>
  <c r="G89" i="2"/>
  <c r="G87" i="2"/>
  <c r="D110" i="2"/>
  <c r="D107" i="2"/>
  <c r="D105" i="2"/>
  <c r="D102" i="2"/>
  <c r="D99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E103" i="2" l="1"/>
  <c r="E81" i="2" s="1"/>
  <c r="F103" i="2"/>
  <c r="I82" i="2"/>
  <c r="L86" i="2"/>
  <c r="G101" i="2"/>
  <c r="L98" i="2"/>
  <c r="H100" i="2"/>
  <c r="G100" i="2" s="1"/>
  <c r="L100" i="2"/>
  <c r="G98" i="2"/>
  <c r="I103" i="2"/>
  <c r="I81" i="2" s="1"/>
  <c r="H103" i="2"/>
  <c r="H81" i="2" s="1"/>
  <c r="L88" i="2"/>
  <c r="L101" i="2"/>
  <c r="I27" i="2"/>
  <c r="L92" i="2"/>
  <c r="K98" i="2"/>
  <c r="D100" i="2"/>
  <c r="K92" i="2"/>
  <c r="L90" i="2"/>
  <c r="F82" i="2"/>
  <c r="D109" i="2"/>
  <c r="J89" i="2"/>
  <c r="J99" i="2"/>
  <c r="D98" i="2"/>
  <c r="J91" i="2"/>
  <c r="J87" i="2"/>
  <c r="J102" i="2"/>
  <c r="G86" i="2"/>
  <c r="K86" i="2"/>
  <c r="J93" i="2"/>
  <c r="K88" i="2"/>
  <c r="D88" i="2"/>
  <c r="D86" i="2"/>
  <c r="D104" i="2"/>
  <c r="D101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D17" i="3"/>
  <c r="D16" i="3"/>
  <c r="D15" i="3"/>
  <c r="D14" i="3"/>
  <c r="D13" i="3"/>
  <c r="D12" i="3"/>
  <c r="D11" i="3"/>
  <c r="D10" i="3"/>
  <c r="I164" i="2"/>
  <c r="H164" i="2"/>
  <c r="F164" i="2"/>
  <c r="E164" i="2"/>
  <c r="I152" i="2"/>
  <c r="F152" i="2"/>
  <c r="F151" i="2" s="1"/>
  <c r="I141" i="2"/>
  <c r="F141" i="2"/>
  <c r="H139" i="2"/>
  <c r="I137" i="2"/>
  <c r="H137" i="2"/>
  <c r="F137" i="2"/>
  <c r="E143" i="2"/>
  <c r="E139" i="2"/>
  <c r="E137" i="2"/>
  <c r="I76" i="2"/>
  <c r="I64" i="2"/>
  <c r="I63" i="2" s="1"/>
  <c r="H63" i="2"/>
  <c r="F64" i="2"/>
  <c r="F63" i="2" s="1"/>
  <c r="G61" i="2"/>
  <c r="G57" i="2"/>
  <c r="G56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136" i="2" l="1"/>
  <c r="I136" i="2"/>
  <c r="E136" i="2"/>
  <c r="F81" i="2"/>
  <c r="J100" i="2"/>
  <c r="J101" i="2"/>
  <c r="K100" i="2"/>
  <c r="D103" i="2"/>
  <c r="J98" i="2"/>
  <c r="G82" i="2"/>
  <c r="L82" i="2"/>
  <c r="D82" i="2"/>
  <c r="J86" i="2"/>
  <c r="J88" i="2"/>
  <c r="J92" i="2"/>
  <c r="K82" i="2"/>
  <c r="E11" i="4"/>
  <c r="F47" i="2"/>
  <c r="E47" i="2"/>
  <c r="F136" i="2"/>
  <c r="I47" i="2"/>
  <c r="H47" i="2"/>
  <c r="G166" i="2"/>
  <c r="G165" i="2"/>
  <c r="G164" i="2"/>
  <c r="G160" i="2"/>
  <c r="G156" i="2"/>
  <c r="J156" i="2" s="1"/>
  <c r="G150" i="2"/>
  <c r="G149" i="2"/>
  <c r="G148" i="2"/>
  <c r="G147" i="2"/>
  <c r="G146" i="2"/>
  <c r="G145" i="2"/>
  <c r="G143" i="2"/>
  <c r="G142" i="2"/>
  <c r="G141" i="2"/>
  <c r="G140" i="2"/>
  <c r="G139" i="2"/>
  <c r="G138" i="2"/>
  <c r="G137" i="2"/>
  <c r="G135" i="2"/>
  <c r="G134" i="2"/>
  <c r="G129" i="2"/>
  <c r="G128" i="2"/>
  <c r="G126" i="2"/>
  <c r="G123" i="2"/>
  <c r="G117" i="2"/>
  <c r="G113" i="2"/>
  <c r="G110" i="2"/>
  <c r="G109" i="2"/>
  <c r="G107" i="2"/>
  <c r="G106" i="2"/>
  <c r="G105" i="2"/>
  <c r="G104" i="2"/>
  <c r="G103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6" i="2"/>
  <c r="D165" i="2"/>
  <c r="D164" i="2"/>
  <c r="D160" i="2"/>
  <c r="J155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5" i="2"/>
  <c r="D134" i="2"/>
  <c r="D129" i="2"/>
  <c r="D128" i="2"/>
  <c r="D126" i="2"/>
  <c r="D123" i="2"/>
  <c r="D118" i="2"/>
  <c r="D117" i="2"/>
  <c r="D115" i="2"/>
  <c r="D114" i="2"/>
  <c r="D113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9" i="2"/>
  <c r="J128" i="2"/>
  <c r="J15" i="2"/>
  <c r="J160" i="2"/>
  <c r="D39" i="2"/>
  <c r="J82" i="2"/>
  <c r="D47" i="2"/>
  <c r="G136" i="2"/>
  <c r="D122" i="2"/>
  <c r="D121" i="2" s="1"/>
  <c r="G122" i="2"/>
  <c r="G121" i="2" s="1"/>
  <c r="E9" i="4"/>
  <c r="D11" i="4"/>
  <c r="G47" i="2"/>
  <c r="K35" i="3"/>
  <c r="D57" i="3"/>
  <c r="I44" i="3"/>
  <c r="J148" i="2"/>
  <c r="H54" i="2"/>
  <c r="G59" i="2" l="1"/>
  <c r="D9" i="4"/>
  <c r="H71" i="2"/>
  <c r="J45" i="2"/>
  <c r="K107" i="2"/>
  <c r="J107" i="2"/>
  <c r="L30" i="2"/>
  <c r="K30" i="2"/>
  <c r="J30" i="2"/>
  <c r="L41" i="3"/>
  <c r="K41" i="3"/>
  <c r="J41" i="3"/>
  <c r="H38" i="3"/>
  <c r="G38" i="3"/>
  <c r="E38" i="3"/>
  <c r="D38" i="3"/>
  <c r="I121" i="2"/>
  <c r="L35" i="3"/>
  <c r="G18" i="3"/>
  <c r="J126" i="2"/>
  <c r="J115" i="2"/>
  <c r="L32" i="2"/>
  <c r="K32" i="2"/>
  <c r="J32" i="2"/>
  <c r="J135" i="2"/>
  <c r="H122" i="2"/>
  <c r="J114" i="2"/>
  <c r="H31" i="3"/>
  <c r="G31" i="3"/>
  <c r="E31" i="3"/>
  <c r="D31" i="3"/>
  <c r="D25" i="3"/>
  <c r="J35" i="3"/>
  <c r="I133" i="2"/>
  <c r="I127" i="2" s="1"/>
  <c r="H133" i="2"/>
  <c r="H127" i="2" s="1"/>
  <c r="E133" i="2"/>
  <c r="E127" i="2" s="1"/>
  <c r="K24" i="3"/>
  <c r="J24" i="3"/>
  <c r="I120" i="2" l="1"/>
  <c r="D127" i="2"/>
  <c r="D133" i="2"/>
  <c r="G127" i="2"/>
  <c r="G133" i="2"/>
  <c r="H70" i="2"/>
  <c r="H69" i="2" s="1"/>
  <c r="G71" i="2"/>
  <c r="H121" i="2"/>
  <c r="H120" i="2" l="1"/>
  <c r="G120" i="2"/>
  <c r="G70" i="2"/>
  <c r="E12" i="2"/>
  <c r="D18" i="3"/>
  <c r="F18" i="3"/>
  <c r="G47" i="3"/>
  <c r="G20" i="3"/>
  <c r="F20" i="3"/>
  <c r="E20" i="3"/>
  <c r="D20" i="3"/>
  <c r="L165" i="2"/>
  <c r="K165" i="2"/>
  <c r="J165" i="2"/>
  <c r="L164" i="2"/>
  <c r="K164" i="2"/>
  <c r="J164" i="2"/>
  <c r="L152" i="2"/>
  <c r="K152" i="2"/>
  <c r="J152" i="2"/>
  <c r="L151" i="2"/>
  <c r="K151" i="2"/>
  <c r="J151" i="2"/>
  <c r="L150" i="2"/>
  <c r="K150" i="2"/>
  <c r="J150" i="2"/>
  <c r="L149" i="2"/>
  <c r="K149" i="2"/>
  <c r="J149" i="2"/>
  <c r="L145" i="2"/>
  <c r="K145" i="2"/>
  <c r="J145" i="2"/>
  <c r="L144" i="2"/>
  <c r="K144" i="2"/>
  <c r="J144" i="2"/>
  <c r="L142" i="2"/>
  <c r="K142" i="2"/>
  <c r="J142" i="2"/>
  <c r="L141" i="2"/>
  <c r="K141" i="2"/>
  <c r="J141" i="2"/>
  <c r="L140" i="2"/>
  <c r="K140" i="2"/>
  <c r="J140" i="2"/>
  <c r="L139" i="2"/>
  <c r="K139" i="2"/>
  <c r="J139" i="2"/>
  <c r="L134" i="2"/>
  <c r="K134" i="2"/>
  <c r="J134" i="2"/>
  <c r="L133" i="2"/>
  <c r="K133" i="2"/>
  <c r="J133" i="2"/>
  <c r="L127" i="2"/>
  <c r="K127" i="2"/>
  <c r="J127" i="2"/>
  <c r="L124" i="2"/>
  <c r="K124" i="2"/>
  <c r="J124" i="2"/>
  <c r="L123" i="2"/>
  <c r="K123" i="2"/>
  <c r="J123" i="2"/>
  <c r="L118" i="2"/>
  <c r="K118" i="2"/>
  <c r="J118" i="2"/>
  <c r="L117" i="2"/>
  <c r="K117" i="2"/>
  <c r="J117" i="2"/>
  <c r="L110" i="2"/>
  <c r="K110" i="2"/>
  <c r="J110" i="2"/>
  <c r="L109" i="2"/>
  <c r="K109" i="2"/>
  <c r="J109" i="2"/>
  <c r="L106" i="2"/>
  <c r="K106" i="2"/>
  <c r="J106" i="2"/>
  <c r="L105" i="2"/>
  <c r="K105" i="2"/>
  <c r="J105" i="2"/>
  <c r="L104" i="2"/>
  <c r="K104" i="2"/>
  <c r="J104" i="2"/>
  <c r="L103" i="2"/>
  <c r="K103" i="2"/>
  <c r="J103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1" i="2"/>
  <c r="F120" i="2" s="1"/>
  <c r="E122" i="2"/>
  <c r="H116" i="2"/>
  <c r="H112" i="2" s="1"/>
  <c r="F116" i="2"/>
  <c r="E116" i="2"/>
  <c r="E112" i="2" s="1"/>
  <c r="G81" i="2"/>
  <c r="D81" i="2"/>
  <c r="H78" i="2"/>
  <c r="G78" i="2" s="1"/>
  <c r="E78" i="2"/>
  <c r="G69" i="2"/>
  <c r="E71" i="2"/>
  <c r="D71" i="2" s="1"/>
  <c r="D59" i="2"/>
  <c r="I53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9" i="2"/>
  <c r="L119" i="2" s="1"/>
  <c r="L120" i="2"/>
  <c r="L28" i="2"/>
  <c r="F27" i="2"/>
  <c r="D28" i="2"/>
  <c r="E77" i="2"/>
  <c r="E76" i="2" s="1"/>
  <c r="D78" i="2"/>
  <c r="J78" i="2" s="1"/>
  <c r="E121" i="2"/>
  <c r="E120" i="2" s="1"/>
  <c r="E119" i="2" s="1"/>
  <c r="J122" i="2"/>
  <c r="H12" i="2"/>
  <c r="G13" i="2"/>
  <c r="F12" i="2"/>
  <c r="D13" i="2"/>
  <c r="D136" i="2"/>
  <c r="D120" i="2" s="1"/>
  <c r="D119" i="2" s="1"/>
  <c r="D22" i="2"/>
  <c r="J22" i="2" s="1"/>
  <c r="G112" i="2"/>
  <c r="G116" i="2"/>
  <c r="F112" i="2"/>
  <c r="D112" i="2" s="1"/>
  <c r="D116" i="2"/>
  <c r="D55" i="2"/>
  <c r="K22" i="2"/>
  <c r="E53" i="2"/>
  <c r="L55" i="2"/>
  <c r="E70" i="2"/>
  <c r="E69" i="2" s="1"/>
  <c r="K71" i="2"/>
  <c r="J71" i="2"/>
  <c r="K55" i="2"/>
  <c r="K25" i="3"/>
  <c r="K81" i="2"/>
  <c r="J81" i="2"/>
  <c r="K112" i="2"/>
  <c r="K116" i="2"/>
  <c r="K64" i="2"/>
  <c r="K59" i="2"/>
  <c r="K47" i="2"/>
  <c r="J47" i="2"/>
  <c r="L25" i="3"/>
  <c r="L9" i="3"/>
  <c r="K9" i="3"/>
  <c r="J9" i="3"/>
  <c r="L136" i="2"/>
  <c r="L143" i="2"/>
  <c r="K136" i="2"/>
  <c r="K143" i="2"/>
  <c r="J143" i="2"/>
  <c r="L121" i="2"/>
  <c r="L122" i="2"/>
  <c r="K122" i="2"/>
  <c r="L116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7" i="2"/>
  <c r="H76" i="2"/>
  <c r="K63" i="2"/>
  <c r="J121" i="2"/>
  <c r="K120" i="2"/>
  <c r="K121" i="2"/>
  <c r="J28" i="2"/>
  <c r="D70" i="2"/>
  <c r="J70" i="2" s="1"/>
  <c r="J55" i="2"/>
  <c r="J136" i="2"/>
  <c r="L12" i="2"/>
  <c r="I24" i="4"/>
  <c r="I23" i="4" s="1"/>
  <c r="I22" i="4" s="1"/>
  <c r="G26" i="4"/>
  <c r="K12" i="2"/>
  <c r="J13" i="2"/>
  <c r="J112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6" i="2"/>
  <c r="K21" i="2"/>
  <c r="G21" i="2"/>
  <c r="L112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E44" i="3"/>
  <c r="J38" i="3"/>
  <c r="J77" i="2" l="1"/>
  <c r="F11" i="2"/>
  <c r="F9" i="2" s="1"/>
  <c r="K119" i="2"/>
  <c r="J120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9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<sst xmlns="http://schemas.openxmlformats.org/spreadsheetml/2006/main" count="813" uniqueCount="502">
  <si>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</si>
  <si>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</si>
  <si>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</si>
  <si>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</si>
  <si>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</si>
  <si>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</si>
  <si>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</si>
  <si>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</si>
  <si>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</si>
  <si>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</si>
  <si>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</si>
  <si>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</si>
  <si>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</si>
  <si>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</si>
  <si>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</si>
  <si>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</si>
  <si>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</si>
  <si>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</si>
  <si>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</si>
  <si>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</si>
  <si>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</si>
  <si>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</si>
  <si>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</si>
  <si>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</si>
  <si>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</si>
  <si>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</si>
  <si>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</si>
  <si>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</si>
  <si>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</si>
  <si>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</si>
  <si>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</si>
  <si>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</si>
  <si>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</si>
  <si>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</si>
  <si>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</si>
  <si>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</si>
  <si>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</si>
  <si>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</si>
  <si>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</si>
  <si>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</si>
  <si>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</si>
  <si>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</si>
  <si>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</si>
  <si>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</si>
  <si>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</si>
  <si>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</si>
  <si>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</si>
  <si>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</si>
  <si>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</si>
  <si>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</si>
  <si>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</si>
  <si>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</si>
  <si>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</si>
  <si>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</si>
  <si>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</si>
  <si>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</si>
  <si>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</si>
  <si>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</si>
  <si>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</si>
  <si>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</si>
  <si>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</si>
  <si>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</si>
  <si>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</si>
  <si>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</si>
  <si>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</si>
  <si>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</si>
  <si>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</si>
  <si>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</si>
  <si>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</si>
  <si>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</si>
  <si>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</si>
  <si>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</si>
  <si>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</si>
  <si>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</si>
  <si>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</si>
  <si>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</si>
  <si>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</si>
  <si>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</si>
  <si>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</si>
  <si>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</si>
  <si>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</si>
  <si>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</si>
  <si>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</si>
  <si>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</si>
  <si>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</si>
  <si>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</si>
  <si>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</si>
  <si>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</si>
  <si>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</si>
  <si>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</si>
  <si>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</si>
  <si>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</si>
  <si>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</si>
  <si>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</si>
  <si>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</si>
  <si>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</si>
  <si>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</si>
  <si>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</si>
  <si>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</si>
  <si>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</si>
  <si>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</si>
  <si>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</si>
  <si>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</si>
  <si>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</si>
  <si>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</si>
  <si>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</si>
  <si>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</si>
  <si>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</si>
  <si>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</si>
  <si>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</si>
  <si>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</si>
  <si>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</si>
  <si>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</si>
  <si>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</si>
  <si>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</si>
  <si>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</si>
  <si>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</si>
  <si>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</si>
  <si>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</si>
  <si>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</si>
  <si>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</si>
  <si>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</si>
  <si>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</si>
  <si>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</si>
  <si>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</si>
  <si>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</si>
  <si>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</si>
  <si>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</si>
  <si>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</si>
  <si>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</si>
  <si>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</si>
  <si>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</si>
  <si>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</si>
  <si>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</si>
  <si>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</si>
  <si>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</si>
  <si>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</si>
  <si>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</si>
  <si>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</si>
  <si>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</si>
  <si>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</si>
  <si>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</si>
  <si>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</si>
  <si>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</si>
  <si>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</si>
  <si>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</si>
  <si>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</si>
  <si>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</si>
  <si>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</si>
  <si>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</si>
  <si>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</si>
  <si>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</si>
  <si>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</si>
  <si>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</si>
  <si>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</si>
  <si>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</si>
  <si>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</si>
  <si>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</si>
  <si>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</si>
  <si>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</si>
  <si>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</si>
  <si>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</si>
  <si>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</si>
  <si>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</si>
  <si>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</si>
  <si>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</si>
  <si>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</si>
  <si>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</si>
  <si>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</si>
  <si>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</si>
  <si>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</si>
  <si>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</si>
  <si>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</si>
  <si>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</si>
  <si>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</si>
  <si>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</si>
  <si>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</si>
  <si>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</si>
  <si>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</si>
  <si>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</si>
  <si>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</si>
  <si>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</si>
  <si>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</si>
  <si>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</si>
  <si>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</si>
  <si>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</si>
  <si>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</si>
  <si>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</si>
  <si>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</si>
  <si>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</si>
  <si>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</si>
  <si>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</si>
  <si>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</si>
  <si>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</si>
  <si>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</si>
  <si>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</si>
  <si>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</si>
  <si>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</si>
  <si>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</si>
  <si>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</si>
  <si>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</si>
  <si>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</si>
  <si>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</si>
  <si>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</si>
  <si>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</si>
  <si>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</si>
  <si>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</si>
  <si>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</si>
  <si>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</si>
  <si>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</si>
  <si>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</si>
  <si>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</si>
  <si>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</si>
  <si>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</si>
  <si>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</si>
  <si>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</si>
  <si>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</si>
  <si>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</si>
  <si>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</si>
  <si>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</si>
  <si>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</si>
  <si>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</si>
  <si>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</si>
  <si>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</si>
  <si>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</si>
  <si>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</si>
  <si>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</si>
  <si>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</si>
  <si>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</si>
  <si>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</si>
  <si>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</si>
  <si>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</si>
  <si>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</si>
  <si>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</si>
  <si>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</si>
  <si>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</si>
  <si>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</si>
  <si>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</si>
  <si>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</si>
  <si>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</si>
  <si>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</si>
  <si>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</si>
  <si>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</si>
  <si>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</si>
  <si>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</si>
  <si>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</si>
  <si>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</si>
  <si>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</si>
  <si>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</si>
  <si>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</si>
  <si>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</si>
  <si>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</si>
  <si>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</si>
  <si>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</si>
  <si>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</si>
  <si>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</si>
  <si>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</si>
  <si>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</si>
  <si>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</si>
  <si>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</si>
  <si>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</si>
  <si>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</si>
  <si>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</si>
  <si>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</si>
  <si>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</si>
  <si>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</si>
  <si>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</si>
  <si>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</si>
  <si>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</si>
  <si>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</si>
  <si>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</si>
  <si>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</si>
  <si>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</si>
  <si>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</si>
  <si>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</si>
  <si>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</si>
  <si>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</si>
  <si>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</si>
  <si>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</si>
  <si>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</si>
  <si>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</si>
  <si>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</si>
  <si>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</si>
  <si>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</si>
  <si>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</si>
  <si>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</si>
  <si>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</si>
  <si>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</si>
  <si>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</si>
  <si>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</si>
  <si>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</si>
  <si>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</si>
  <si>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</si>
  <si>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</si>
  <si>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</si>
  <si>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</si>
  <si>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</si>
  <si>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</si>
  <si>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</si>
  <si>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</si>
  <si>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</si>
  <si>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</si>
  <si>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</si>
  <si>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</si>
  <si>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</si>
  <si>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</si>
  <si>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</si>
  <si>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</si>
  <si>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</si>
  <si>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</si>
  <si>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</si>
  <si>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</si>
  <si>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</si>
  <si>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</si>
  <si>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</si>
  <si>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</si>
  <si>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</si>
  <si>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</si>
  <si>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</si>
  <si>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</si>
  <si>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</si>
  <si>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</si>
  <si>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</si>
  <si>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</si>
  <si>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</si>
  <si>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</si>
  <si>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</si>
  <si>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</si>
  <si>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</si>
  <si>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</si>
  <si>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</si>
  <si>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</si>
  <si>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</si>
  <si>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</si>
  <si>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</si>
  <si>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</si>
  <si>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</si>
  <si>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</si>
  <si>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</si>
  <si>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</si>
  <si>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</si>
  <si>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</si>
  <si>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</si>
  <si>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</si>
  <si>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</si>
  <si>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</si>
  <si>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</si>
  <si>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</si>
  <si>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</si>
  <si>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</si>
  <si>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</si>
  <si>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</si>
  <si>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</si>
  <si>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</si>
  <si>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</si>
  <si>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</si>
  <si>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</si>
  <si>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</si>
  <si>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</si>
  <si>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</si>
  <si>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</si>
  <si>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</si>
  <si>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</si>
  <si>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</si>
  <si>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</si>
  <si>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</si>
  <si>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</si>
  <si>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</si>
  <si>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</si>
  <si>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</si>
  <si>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</si>
  <si>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</si>
  <si>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</si>
  <si>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</si>
  <si>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</si>
  <si>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</si>
  <si>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</si>
  <si>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</si>
  <si>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</si>
  <si>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</si>
  <si>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</si>
  <si>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</si>
  <si>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</si>
  <si>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</si>
  <si>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</si>
  <si>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</si>
  <si>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</si>
  <si>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</si>
  <si>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</si>
  <si>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</si>
  <si>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</si>
  <si>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</si>
  <si>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</si>
  <si>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</si>
  <si>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</si>
  <si>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</si>
  <si>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</si>
  <si>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</si>
  <si>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</si>
  <si>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</si>
  <si>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</si>
  <si>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</si>
  <si>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</si>
  <si>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</si>
  <si>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</si>
  <si>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</si>
  <si>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</si>
  <si>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</si>
  <si>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</si>
  <si>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</si>
  <si>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</si>
  <si>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</si>
  <si>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</si>
  <si>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</si>
  <si>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</si>
  <si>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</si>
  <si>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</si>
  <si>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</si>
  <si>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</si>
  <si>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</si>
  <si>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</si>
  <si>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</si>
  <si>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</si>
  <si>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</si>
  <si>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</si>
  <si>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</si>
  <si>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</si>
  <si>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</si>
  <si>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</si>
  <si>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</si>
  <si>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</si>
  <si>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</si>
  <si>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</si>
  <si>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</si>
  <si>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</si>
  <si>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</si>
  <si>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</si>
  <si>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</si>
  <si>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</si>
  <si>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</si>
  <si>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</si>
  <si>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</si>
  <si>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</si>
  <si>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</si>
  <si>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</si>
  <si>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</si>
  <si>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</si>
  <si>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</si>
  <si>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</si>
  <si>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</si>
  <si>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</si>
  <si>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</si>
  <si>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</si>
  <si>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</si>
  <si>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</si>
  <si>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</si>
  <si>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</si>
  <si>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</si>
  <si>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</si>
  <si>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</si>
  <si>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</si>
  <si>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</si>
  <si>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</si>
  <si>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</si>
  <si>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</si>
  <si>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</si>
  <si>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</si>
  <si>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</si>
  <si>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</si>
  <si>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</si>
  <si>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</si>
  <si>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</si>
  <si>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</si>
  <si>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</si>
  <si>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</si>
  <si>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</si>
  <si>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</si>
  <si>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</si>
  <si>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</si>
  <si>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</si>
  <si>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</si>
  <si>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</si>
  <si>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</si>
  <si>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</si>
  <si>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</si>
  <si>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</si>
  <si>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</si>
  <si>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000 1160709005 0000 140</t>
  </si>
  <si>
    <t xml:space="preserve"> 000 20249999105 0000 150</t>
  </si>
  <si>
    <t xml:space="preserve">Почие межбюджетные трансферты </t>
  </si>
  <si>
    <t xml:space="preserve"> 000 1160709000 0000 140</t>
  </si>
  <si>
    <t xml:space="preserve"> 000 20225750 05 0000 150</t>
  </si>
  <si>
    <t>Субсидии бюджетам на реализацию мероприятий по модернизации школьных систем образования</t>
  </si>
  <si>
    <t>000 1160118301 0000 140</t>
  </si>
  <si>
    <t>000 2070500005 0000 150</t>
  </si>
  <si>
    <t>000 2070500013 0000 150</t>
  </si>
  <si>
    <t xml:space="preserve"> 000 1160113301 0000 140</t>
  </si>
  <si>
    <t>14 октября 2024г.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</si>
  <si>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</si>
  <si>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СПРАВКА ОБ ИСПОЛНЕНИИ КОНСОЛИДИРОВАННОГО БЮДЖЕТА МАМСКО-ЧУЙСКОГО РАЙОНА НА  1 ноября 2024 ГОДА 
</t>
  </si>
  <si>
    <t>000 208050000 50000 150</t>
  </si>
  <si>
    <t>000 208050001 30000 150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</si>
</sst>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A4" workbookViewId="0">
      <selection activeCell="G120" sqref="G120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499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D11+D119</f>
        <v>786537793.24000001</v>
      </c>
      <c r="E9" s="53">
        <f t="shared" si="0"/>
        <v>718699658.24000001</v>
      </c>
      <c r="F9" s="53">
        <f t="shared" si="0"/>
        <v>139215098</v>
      </c>
      <c r="G9" s="53">
        <f t="shared" si="0"/>
        <v>612373765.74000001</v>
      </c>
      <c r="H9" s="53">
        <f t="shared" si="0"/>
        <v>585646724.90999997</v>
      </c>
      <c r="I9" s="53">
        <f t="shared" si="0"/>
        <v>87148124.829999983</v>
      </c>
      <c r="J9" s="53">
        <f>G9/D9*100</f>
        <v>77.856877444812554</v>
      </c>
      <c r="K9" s="53">
        <f>H9/E9*100</f>
        <v>81.48699087240017</v>
      </c>
      <c r="L9" s="53">
        <f>I9/F9*100</f>
        <v>62.599621795331409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1" si="1">E11+F11</f>
        <v>94812000</v>
      </c>
      <c r="E11" s="53">
        <f>E12+E21+E27+E39+E47+E53+E63+E69+E76+E81+E112</f>
        <v>71559600</v>
      </c>
      <c r="F11" s="53">
        <f>F12+F21+F27+F39+F47+F53+F63+F69+F76+F81+F112</f>
        <v>23252400</v>
      </c>
      <c r="G11" s="53">
        <f t="shared" ref="G11:G105" si="2">H11+I11</f>
        <v>74476048.230000019</v>
      </c>
      <c r="H11" s="53">
        <f>H12+H21+H27+H39+H47+H53+H63+H69+H76+H81+H112</f>
        <v>56662020.720000014</v>
      </c>
      <c r="I11" s="53">
        <f>I12+I21+I27+I39+I47+I53+I63+I69+I76+I81+I112</f>
        <v>17814027.509999998</v>
      </c>
      <c r="J11" s="53">
        <f t="shared" ref="J11:L49" si="3">G11/D11*100</f>
        <v>78.551289108973563</v>
      </c>
      <c r="K11" s="53">
        <f t="shared" ref="K11:L49" si="4">H11/E11*100</f>
        <v>79.181578320728477</v>
      </c>
      <c r="L11" s="53">
        <f t="shared" ref="L11:L49" si="5">I11/F11*100</f>
        <v>76.611564870723015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75076000</v>
      </c>
      <c r="E12" s="49">
        <f>E13</f>
        <v>56980000</v>
      </c>
      <c r="F12" s="49">
        <f>F13</f>
        <v>18096000</v>
      </c>
      <c r="G12" s="53">
        <f t="shared" si="2"/>
        <v>56145956.360000007</v>
      </c>
      <c r="H12" s="49">
        <f>H13</f>
        <v>43045604.960000008</v>
      </c>
      <c r="I12" s="49">
        <f>I13</f>
        <v>13100351.399999999</v>
      </c>
      <c r="J12" s="53">
        <f t="shared" si="3"/>
        <v>74.78549251425224</v>
      </c>
      <c r="K12" s="53">
        <f t="shared" si="4"/>
        <v>75.545112249912265</v>
      </c>
      <c r="L12" s="53">
        <f t="shared" si="5"/>
        <v>72.393630636604769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75076000</v>
      </c>
      <c r="E13" s="26">
        <f>E14+E15+E16+E17+E20+E18</f>
        <v>56980000</v>
      </c>
      <c r="F13" s="26">
        <f>F14+F15+F16+F17+F20+F19</f>
        <v>18096000</v>
      </c>
      <c r="G13" s="20">
        <f t="shared" si="2"/>
        <v>56145956.360000007</v>
      </c>
      <c r="H13" s="26">
        <f>H14+H15+H16+H17+H20+H19+H18</f>
        <v>43045604.960000008</v>
      </c>
      <c r="I13" s="26">
        <f>I14+I15+I16+I17+I20+I19+I18</f>
        <v>13100351.399999999</v>
      </c>
      <c r="J13" s="20">
        <f t="shared" si="3"/>
        <v>74.78549251425224</v>
      </c>
      <c r="K13" s="20">
        <f t="shared" si="4"/>
        <v>75.545112249912265</v>
      </c>
      <c r="L13" s="20">
        <f t="shared" si="5"/>
        <v>72.393630636604769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73866000</v>
      </c>
      <c r="E14" s="26">
        <v>55826000</v>
      </c>
      <c r="F14" s="26">
        <v>18040000</v>
      </c>
      <c r="G14" s="20">
        <f t="shared" si="2"/>
        <v>55474010.640000001</v>
      </c>
      <c r="H14" s="26">
        <v>42505672.770000003</v>
      </c>
      <c r="I14" s="26">
        <v>12968337.869999999</v>
      </c>
      <c r="J14" s="20">
        <f t="shared" si="3"/>
        <v>75.100872715457726</v>
      </c>
      <c r="K14" s="20">
        <f t="shared" si="4"/>
        <v>76.139563590441739</v>
      </c>
      <c r="L14" s="20">
        <f t="shared" si="5"/>
        <v>71.886573558758315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154000</v>
      </c>
      <c r="E15" s="26">
        <v>150000</v>
      </c>
      <c r="F15" s="26">
        <v>4000</v>
      </c>
      <c r="G15" s="20">
        <f t="shared" si="2"/>
        <v>207630.16999999998</v>
      </c>
      <c r="H15" s="26">
        <v>189887.61</v>
      </c>
      <c r="I15" s="26">
        <v>17742.560000000001</v>
      </c>
      <c r="J15" s="20">
        <f t="shared" si="3"/>
        <v>134.82478571428572</v>
      </c>
      <c r="K15" s="20">
        <f t="shared" si="4"/>
        <v>126.59174</v>
      </c>
      <c r="L15" s="20">
        <f t="shared" si="5"/>
        <v>443.56400000000002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200000</v>
      </c>
      <c r="E16" s="26">
        <v>187000</v>
      </c>
      <c r="F16" s="26">
        <v>13000</v>
      </c>
      <c r="G16" s="20">
        <f>H16+I16</f>
        <v>257292.44</v>
      </c>
      <c r="H16" s="26">
        <v>194918.52</v>
      </c>
      <c r="I16" s="26">
        <v>62373.919999999998</v>
      </c>
      <c r="J16" s="20">
        <f t="shared" si="3"/>
        <v>128.64622</v>
      </c>
      <c r="K16" s="20">
        <f t="shared" si="4"/>
        <v>104.2345026737968</v>
      </c>
      <c r="L16" s="20">
        <f t="shared" si="5"/>
        <v>479.79938461538455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25000</v>
      </c>
      <c r="E17" s="26">
        <v>20000</v>
      </c>
      <c r="F17" s="26">
        <v>5000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2" customHeight="1" x14ac:dyDescent="0.3">
      <c r="A18" s="111" t="s">
        <v>486</v>
      </c>
      <c r="B18" s="24" t="s">
        <v>19</v>
      </c>
      <c r="C18" s="25" t="s">
        <v>485</v>
      </c>
      <c r="D18" s="26">
        <f>E18+F18</f>
        <v>497000</v>
      </c>
      <c r="E18" s="26">
        <v>497000</v>
      </c>
      <c r="F18" s="26"/>
      <c r="G18" s="20">
        <f>H18+I18</f>
        <v>10725</v>
      </c>
      <c r="H18" s="26">
        <v>8125</v>
      </c>
      <c r="I18" s="26">
        <v>2600</v>
      </c>
      <c r="J18" s="20">
        <f t="shared" si="3"/>
        <v>2.1579476861167004</v>
      </c>
      <c r="K18" s="20"/>
      <c r="L18" s="20"/>
      <c r="M18" s="7"/>
    </row>
    <row r="19" spans="1:13" ht="86.4" customHeight="1" x14ac:dyDescent="0.3">
      <c r="A19" s="111" t="s">
        <v>483</v>
      </c>
      <c r="B19" s="24" t="s">
        <v>19</v>
      </c>
      <c r="C19" s="25" t="s">
        <v>484</v>
      </c>
      <c r="D19" s="26">
        <f>E19+F19</f>
        <v>11000</v>
      </c>
      <c r="E19" s="26"/>
      <c r="F19" s="26">
        <v>11000</v>
      </c>
      <c r="G19" s="20">
        <f>H19+I19</f>
        <v>30198.11</v>
      </c>
      <c r="H19" s="26">
        <v>22614.35</v>
      </c>
      <c r="I19" s="26">
        <v>7583.76</v>
      </c>
      <c r="J19" s="20">
        <f t="shared" si="3"/>
        <v>274.52827272727274</v>
      </c>
      <c r="K19" s="20"/>
      <c r="L19" s="20"/>
      <c r="M19" s="7"/>
    </row>
    <row r="20" spans="1:13" ht="161.25" customHeight="1" x14ac:dyDescent="0.3">
      <c r="A20" s="120" t="s">
        <v>461</v>
      </c>
      <c r="B20" s="24" t="s">
        <v>19</v>
      </c>
      <c r="C20" s="25" t="s">
        <v>454</v>
      </c>
      <c r="D20" s="26">
        <f>E20+F20</f>
        <v>323000</v>
      </c>
      <c r="E20" s="26">
        <v>300000</v>
      </c>
      <c r="F20" s="26">
        <v>23000</v>
      </c>
      <c r="G20" s="20">
        <v>52116.3</v>
      </c>
      <c r="H20" s="26">
        <v>124386.71</v>
      </c>
      <c r="I20" s="26">
        <v>41713.29</v>
      </c>
      <c r="J20" s="20">
        <f t="shared" si="3"/>
        <v>16.135077399380808</v>
      </c>
      <c r="K20" s="20">
        <f t="shared" si="4"/>
        <v>41.462236666666669</v>
      </c>
      <c r="L20" s="20">
        <f t="shared" si="5"/>
        <v>181.36213043478261</v>
      </c>
      <c r="M20" s="7"/>
    </row>
    <row r="21" spans="1:13" ht="62.4" x14ac:dyDescent="0.3">
      <c r="A21" s="113" t="s">
        <v>37</v>
      </c>
      <c r="B21" s="47" t="s">
        <v>19</v>
      </c>
      <c r="C21" s="48" t="s">
        <v>38</v>
      </c>
      <c r="D21" s="49">
        <f t="shared" si="1"/>
        <v>2952000</v>
      </c>
      <c r="E21" s="49">
        <f>E22</f>
        <v>0</v>
      </c>
      <c r="F21" s="49">
        <f>F22</f>
        <v>2952000</v>
      </c>
      <c r="G21" s="53">
        <f t="shared" si="2"/>
        <v>2742345.7</v>
      </c>
      <c r="H21" s="49">
        <f>H22</f>
        <v>0</v>
      </c>
      <c r="I21" s="49">
        <f>I22</f>
        <v>2742345.7</v>
      </c>
      <c r="J21" s="53">
        <f t="shared" si="3"/>
        <v>92.897889566395676</v>
      </c>
      <c r="K21" s="53" t="e">
        <f t="shared" si="4"/>
        <v>#DIV/0!</v>
      </c>
      <c r="L21" s="53">
        <f t="shared" si="5"/>
        <v>92.897889566395676</v>
      </c>
      <c r="M21" s="7"/>
    </row>
    <row r="22" spans="1:13" ht="46.8" x14ac:dyDescent="0.3">
      <c r="A22" s="111" t="s">
        <v>39</v>
      </c>
      <c r="B22" s="24" t="s">
        <v>19</v>
      </c>
      <c r="C22" s="25" t="s">
        <v>40</v>
      </c>
      <c r="D22" s="26">
        <f t="shared" si="1"/>
        <v>2952000</v>
      </c>
      <c r="E22" s="26">
        <f>SUM(E23:E26)</f>
        <v>0</v>
      </c>
      <c r="F22" s="26">
        <f>SUM(F23:F26)</f>
        <v>2952000</v>
      </c>
      <c r="G22" s="20">
        <f t="shared" si="2"/>
        <v>2742345.7</v>
      </c>
      <c r="H22" s="26">
        <f>SUM(H23:H26)</f>
        <v>0</v>
      </c>
      <c r="I22" s="26">
        <f>SUM(I23:I26)</f>
        <v>2742345.7</v>
      </c>
      <c r="J22" s="20">
        <f t="shared" si="3"/>
        <v>92.897889566395676</v>
      </c>
      <c r="K22" s="20" t="e">
        <f t="shared" si="4"/>
        <v>#DIV/0!</v>
      </c>
      <c r="L22" s="20">
        <f t="shared" si="5"/>
        <v>92.897889566395676</v>
      </c>
      <c r="M22" s="7"/>
    </row>
    <row r="23" spans="1:13" ht="109.2" x14ac:dyDescent="0.3">
      <c r="A23" s="111" t="s">
        <v>41</v>
      </c>
      <c r="B23" s="24" t="s">
        <v>19</v>
      </c>
      <c r="C23" s="25" t="s">
        <v>42</v>
      </c>
      <c r="D23" s="26">
        <f t="shared" si="1"/>
        <v>1717500</v>
      </c>
      <c r="E23" s="26"/>
      <c r="F23" s="26">
        <v>1717500</v>
      </c>
      <c r="G23" s="20">
        <f t="shared" si="2"/>
        <v>1419930.48</v>
      </c>
      <c r="H23" s="26"/>
      <c r="I23" s="26">
        <v>1419930.48</v>
      </c>
      <c r="J23" s="20">
        <f t="shared" si="3"/>
        <v>82.674263755458512</v>
      </c>
      <c r="K23" s="20" t="e">
        <f t="shared" si="4"/>
        <v>#DIV/0!</v>
      </c>
      <c r="L23" s="20">
        <f t="shared" si="5"/>
        <v>82.674263755458512</v>
      </c>
      <c r="M23" s="7"/>
    </row>
    <row r="24" spans="1:13" ht="140.4" x14ac:dyDescent="0.3">
      <c r="A24" s="111" t="s">
        <v>43</v>
      </c>
      <c r="B24" s="24" t="s">
        <v>19</v>
      </c>
      <c r="C24" s="25" t="s">
        <v>44</v>
      </c>
      <c r="D24" s="26">
        <f t="shared" si="1"/>
        <v>9200</v>
      </c>
      <c r="E24" s="26"/>
      <c r="F24" s="26">
        <v>9200</v>
      </c>
      <c r="G24" s="20">
        <f t="shared" si="2"/>
        <v>8196.41</v>
      </c>
      <c r="H24" s="26"/>
      <c r="I24" s="26">
        <v>8196.41</v>
      </c>
      <c r="J24" s="20">
        <f t="shared" si="3"/>
        <v>89.091413043478269</v>
      </c>
      <c r="K24" s="20" t="e">
        <f t="shared" si="4"/>
        <v>#DIV/0!</v>
      </c>
      <c r="L24" s="20">
        <f t="shared" si="5"/>
        <v>89.091413043478269</v>
      </c>
      <c r="M24" s="7"/>
    </row>
    <row r="25" spans="1:13" ht="124.8" x14ac:dyDescent="0.3">
      <c r="A25" s="111" t="s">
        <v>45</v>
      </c>
      <c r="B25" s="24" t="s">
        <v>19</v>
      </c>
      <c r="C25" s="25" t="s">
        <v>46</v>
      </c>
      <c r="D25" s="26">
        <f t="shared" si="1"/>
        <v>1434600</v>
      </c>
      <c r="E25" s="26"/>
      <c r="F25" s="26">
        <v>1434600</v>
      </c>
      <c r="G25" s="20">
        <f t="shared" si="2"/>
        <v>1472238.94</v>
      </c>
      <c r="H25" s="26"/>
      <c r="I25" s="26">
        <v>1472238.94</v>
      </c>
      <c r="J25" s="20">
        <f t="shared" si="3"/>
        <v>102.62365398020354</v>
      </c>
      <c r="K25" s="20" t="e">
        <f t="shared" si="4"/>
        <v>#DIV/0!</v>
      </c>
      <c r="L25" s="20">
        <f t="shared" si="5"/>
        <v>102.62365398020354</v>
      </c>
      <c r="M25" s="7"/>
    </row>
    <row r="26" spans="1:13" ht="124.8" x14ac:dyDescent="0.3">
      <c r="A26" s="111" t="s">
        <v>47</v>
      </c>
      <c r="B26" s="24" t="s">
        <v>19</v>
      </c>
      <c r="C26" s="25" t="s">
        <v>48</v>
      </c>
      <c r="D26" s="26">
        <f t="shared" si="1"/>
        <v>-209300</v>
      </c>
      <c r="E26" s="26"/>
      <c r="F26" s="26">
        <v>-209300</v>
      </c>
      <c r="G26" s="20">
        <f t="shared" si="2"/>
        <v>-158020.13</v>
      </c>
      <c r="H26" s="26">
        <v>0</v>
      </c>
      <c r="I26" s="26">
        <v>-158020.13</v>
      </c>
      <c r="J26" s="20">
        <f t="shared" si="3"/>
        <v>75.499345437171527</v>
      </c>
      <c r="K26" s="20" t="e">
        <f t="shared" si="4"/>
        <v>#DIV/0!</v>
      </c>
      <c r="L26" s="20">
        <f t="shared" si="5"/>
        <v>75.499345437171527</v>
      </c>
      <c r="M26" s="7"/>
    </row>
    <row r="27" spans="1:13" ht="31.2" x14ac:dyDescent="0.3">
      <c r="A27" s="113" t="s">
        <v>49</v>
      </c>
      <c r="B27" s="47" t="s">
        <v>19</v>
      </c>
      <c r="C27" s="48" t="s">
        <v>50</v>
      </c>
      <c r="D27" s="49">
        <f t="shared" si="1"/>
        <v>5599000</v>
      </c>
      <c r="E27" s="49">
        <f>E28+E34+E37</f>
        <v>5599000</v>
      </c>
      <c r="F27" s="49">
        <f>F28+F34+F37</f>
        <v>0</v>
      </c>
      <c r="G27" s="53">
        <f t="shared" si="2"/>
        <v>6082003.6700000009</v>
      </c>
      <c r="H27" s="49">
        <f>H28+H34+H37</f>
        <v>6082003.6700000009</v>
      </c>
      <c r="I27" s="49">
        <f>I28+I34+I37</f>
        <v>0</v>
      </c>
      <c r="J27" s="53">
        <f t="shared" si="3"/>
        <v>108.62660600107164</v>
      </c>
      <c r="K27" s="53">
        <f t="shared" si="4"/>
        <v>108.62660600107164</v>
      </c>
      <c r="L27" s="53" t="e">
        <f t="shared" si="5"/>
        <v>#DIV/0!</v>
      </c>
      <c r="M27" s="7"/>
    </row>
    <row r="28" spans="1:13" ht="46.8" x14ac:dyDescent="0.3">
      <c r="A28" s="111" t="s">
        <v>310</v>
      </c>
      <c r="B28" s="24" t="s">
        <v>19</v>
      </c>
      <c r="C28" s="25" t="s">
        <v>311</v>
      </c>
      <c r="D28" s="26">
        <f t="shared" si="1"/>
        <v>4000000</v>
      </c>
      <c r="E28" s="26">
        <f>SUM(E29:E33)</f>
        <v>4000000</v>
      </c>
      <c r="F28" s="26">
        <f>SUM(F29:F33)</f>
        <v>0</v>
      </c>
      <c r="G28" s="20">
        <f t="shared" si="2"/>
        <v>4694649.07</v>
      </c>
      <c r="H28" s="26">
        <f>SUM(H29:H33)</f>
        <v>4694649.07</v>
      </c>
      <c r="I28" s="26">
        <v>0</v>
      </c>
      <c r="J28" s="20">
        <f t="shared" si="3"/>
        <v>117.36622675000001</v>
      </c>
      <c r="K28" s="20">
        <f t="shared" si="4"/>
        <v>117.36622675000001</v>
      </c>
      <c r="L28" s="20" t="e">
        <f t="shared" si="5"/>
        <v>#DIV/0!</v>
      </c>
      <c r="M28" s="7"/>
    </row>
    <row r="29" spans="1:13" ht="62.4" x14ac:dyDescent="0.3">
      <c r="A29" s="111" t="s">
        <v>305</v>
      </c>
      <c r="B29" s="24" t="s">
        <v>19</v>
      </c>
      <c r="C29" s="25" t="s">
        <v>306</v>
      </c>
      <c r="D29" s="26">
        <f t="shared" si="1"/>
        <v>2300000</v>
      </c>
      <c r="E29" s="26">
        <v>2300000</v>
      </c>
      <c r="F29" s="26">
        <v>0</v>
      </c>
      <c r="G29" s="20">
        <f t="shared" si="2"/>
        <v>2652704.2400000002</v>
      </c>
      <c r="H29" s="26">
        <v>2652704.2400000002</v>
      </c>
      <c r="I29" s="26">
        <v>0</v>
      </c>
      <c r="J29" s="20">
        <f t="shared" si="3"/>
        <v>115.33496695652174</v>
      </c>
      <c r="K29" s="20">
        <f t="shared" si="4"/>
        <v>115.33496695652174</v>
      </c>
      <c r="L29" s="20" t="e">
        <f t="shared" si="5"/>
        <v>#DIV/0!</v>
      </c>
      <c r="M29" s="7"/>
    </row>
    <row r="30" spans="1:13" ht="62.4" x14ac:dyDescent="0.3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" x14ac:dyDescent="0.3">
      <c r="A31" s="111" t="s">
        <v>307</v>
      </c>
      <c r="B31" s="24" t="s">
        <v>19</v>
      </c>
      <c r="C31" s="25" t="s">
        <v>341</v>
      </c>
      <c r="D31" s="26">
        <f t="shared" si="1"/>
        <v>1700000</v>
      </c>
      <c r="E31" s="26">
        <v>1700000</v>
      </c>
      <c r="F31" s="26">
        <v>0</v>
      </c>
      <c r="G31" s="20">
        <f t="shared" si="2"/>
        <v>2041944.83</v>
      </c>
      <c r="H31" s="26">
        <v>2041944.83</v>
      </c>
      <c r="I31" s="26">
        <v>0</v>
      </c>
      <c r="J31" s="20">
        <f t="shared" si="3"/>
        <v>120.11440176470589</v>
      </c>
      <c r="K31" s="20">
        <f t="shared" si="4"/>
        <v>120.11440176470589</v>
      </c>
      <c r="L31" s="20" t="e">
        <f t="shared" si="5"/>
        <v>#DIV/0!</v>
      </c>
      <c r="M31" s="7"/>
    </row>
    <row r="32" spans="1:13" ht="78" x14ac:dyDescent="0.3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2" x14ac:dyDescent="0.3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52</v>
      </c>
      <c r="D34" s="26">
        <f t="shared" si="1"/>
        <v>29000</v>
      </c>
      <c r="E34" s="26">
        <f>E35+E36</f>
        <v>29000</v>
      </c>
      <c r="F34" s="26">
        <f>F35+F36</f>
        <v>0</v>
      </c>
      <c r="G34" s="20">
        <f t="shared" si="2"/>
        <v>57892.4</v>
      </c>
      <c r="H34" s="26">
        <f>H35+H36</f>
        <v>57892.4</v>
      </c>
      <c r="I34" s="26">
        <f>I35+I36</f>
        <v>0</v>
      </c>
      <c r="J34" s="20">
        <f t="shared" si="3"/>
        <v>199.6289655172414</v>
      </c>
      <c r="K34" s="20">
        <f t="shared" si="4"/>
        <v>199.6289655172414</v>
      </c>
      <c r="L34" s="20" t="e">
        <f t="shared" si="5"/>
        <v>#DIV/0!</v>
      </c>
      <c r="M34" s="7"/>
    </row>
    <row r="35" spans="1:13" ht="31.2" x14ac:dyDescent="0.3">
      <c r="A35" s="111" t="s">
        <v>51</v>
      </c>
      <c r="B35" s="24" t="s">
        <v>19</v>
      </c>
      <c r="C35" s="25" t="s">
        <v>53</v>
      </c>
      <c r="D35" s="26">
        <f t="shared" si="1"/>
        <v>29000</v>
      </c>
      <c r="E35" s="26">
        <v>29000</v>
      </c>
      <c r="F35" s="26">
        <v>0</v>
      </c>
      <c r="G35" s="20">
        <f t="shared" si="2"/>
        <v>57892.4</v>
      </c>
      <c r="H35" s="26">
        <v>57892.4</v>
      </c>
      <c r="I35" s="26">
        <v>0</v>
      </c>
      <c r="J35" s="20">
        <f t="shared" si="3"/>
        <v>199.6289655172414</v>
      </c>
      <c r="K35" s="20">
        <f t="shared" si="4"/>
        <v>199.6289655172414</v>
      </c>
      <c r="L35" s="20" t="e">
        <f t="shared" si="5"/>
        <v>#DIV/0!</v>
      </c>
      <c r="M35" s="7"/>
    </row>
    <row r="36" spans="1:13" ht="15.6" x14ac:dyDescent="0.3">
      <c r="A36" s="121" t="s">
        <v>463</v>
      </c>
      <c r="B36" s="24" t="s">
        <v>19</v>
      </c>
      <c r="C36" s="25" t="s">
        <v>462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3">
      <c r="A37" s="111" t="s">
        <v>474</v>
      </c>
      <c r="B37" s="24" t="s">
        <v>19</v>
      </c>
      <c r="C37" s="25" t="s">
        <v>346</v>
      </c>
      <c r="D37" s="26">
        <f t="shared" si="1"/>
        <v>1570000</v>
      </c>
      <c r="E37" s="26">
        <f>E38</f>
        <v>1570000</v>
      </c>
      <c r="F37" s="26">
        <f>F38</f>
        <v>0</v>
      </c>
      <c r="G37" s="20">
        <f t="shared" si="2"/>
        <v>1329462.2</v>
      </c>
      <c r="H37" s="26">
        <f>H38</f>
        <v>1329462.2</v>
      </c>
      <c r="I37" s="26">
        <f>I38</f>
        <v>0</v>
      </c>
      <c r="J37" s="20"/>
      <c r="K37" s="20"/>
      <c r="L37" s="20"/>
      <c r="M37" s="7"/>
    </row>
    <row r="38" spans="1:13" ht="67.5" customHeight="1" x14ac:dyDescent="0.3">
      <c r="A38" s="111" t="s">
        <v>475</v>
      </c>
      <c r="B38" s="24" t="s">
        <v>19</v>
      </c>
      <c r="C38" s="25" t="s">
        <v>345</v>
      </c>
      <c r="D38" s="26">
        <f>E38+F38</f>
        <v>1570000</v>
      </c>
      <c r="E38" s="26">
        <v>1570000</v>
      </c>
      <c r="F38" s="26"/>
      <c r="G38" s="20">
        <f>H38+I38</f>
        <v>1329462.2</v>
      </c>
      <c r="H38" s="26">
        <v>1329462.2</v>
      </c>
      <c r="I38" s="26"/>
      <c r="J38" s="20">
        <f t="shared" si="3"/>
        <v>84.679121019108266</v>
      </c>
      <c r="K38" s="20"/>
      <c r="L38" s="20"/>
      <c r="M38" s="7"/>
    </row>
    <row r="39" spans="1:13" ht="15.6" x14ac:dyDescent="0.3">
      <c r="A39" s="112" t="s">
        <v>54</v>
      </c>
      <c r="B39" s="47" t="s">
        <v>19</v>
      </c>
      <c r="C39" s="48" t="s">
        <v>55</v>
      </c>
      <c r="D39" s="49">
        <f t="shared" si="1"/>
        <v>929400</v>
      </c>
      <c r="E39" s="49">
        <f>E40+E43</f>
        <v>0</v>
      </c>
      <c r="F39" s="49">
        <f>F40+F43</f>
        <v>929400</v>
      </c>
      <c r="G39" s="53">
        <f t="shared" si="2"/>
        <v>992192.89</v>
      </c>
      <c r="H39" s="49">
        <f>H40+H43</f>
        <v>527</v>
      </c>
      <c r="I39" s="49">
        <f>I40+I43</f>
        <v>991665.89</v>
      </c>
      <c r="J39" s="53">
        <f t="shared" si="3"/>
        <v>106.75628254788035</v>
      </c>
      <c r="K39" s="53" t="e">
        <f t="shared" si="4"/>
        <v>#DIV/0!</v>
      </c>
      <c r="L39" s="53">
        <f t="shared" si="5"/>
        <v>106.69957929847213</v>
      </c>
      <c r="M39" s="7"/>
    </row>
    <row r="40" spans="1:13" ht="15.6" x14ac:dyDescent="0.3">
      <c r="A40" s="114" t="s">
        <v>56</v>
      </c>
      <c r="B40" s="24" t="s">
        <v>19</v>
      </c>
      <c r="C40" s="25" t="s">
        <v>57</v>
      </c>
      <c r="D40" s="26">
        <f t="shared" si="1"/>
        <v>400000</v>
      </c>
      <c r="E40" s="26">
        <f>E42+E41</f>
        <v>0</v>
      </c>
      <c r="F40" s="26">
        <f>F42</f>
        <v>400000</v>
      </c>
      <c r="G40" s="53">
        <f t="shared" si="2"/>
        <v>491965.39</v>
      </c>
      <c r="H40" s="26">
        <f>H42+H41</f>
        <v>0</v>
      </c>
      <c r="I40" s="26">
        <f>I42</f>
        <v>491965.39</v>
      </c>
      <c r="J40" s="20">
        <f t="shared" si="3"/>
        <v>122.9913475</v>
      </c>
      <c r="K40" s="20" t="e">
        <f t="shared" si="4"/>
        <v>#DIV/0!</v>
      </c>
      <c r="L40" s="20">
        <f t="shared" si="5"/>
        <v>122.9913475</v>
      </c>
      <c r="M40" s="7"/>
    </row>
    <row r="41" spans="1:13" ht="78" x14ac:dyDescent="0.3">
      <c r="A41" s="114" t="s">
        <v>440</v>
      </c>
      <c r="B41" s="24"/>
      <c r="C41" s="25" t="s">
        <v>438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" x14ac:dyDescent="0.3">
      <c r="A42" s="114" t="s">
        <v>58</v>
      </c>
      <c r="B42" s="24" t="s">
        <v>19</v>
      </c>
      <c r="C42" s="25" t="s">
        <v>439</v>
      </c>
      <c r="D42" s="26">
        <f t="shared" si="1"/>
        <v>400000</v>
      </c>
      <c r="E42" s="26"/>
      <c r="F42" s="26">
        <v>400000</v>
      </c>
      <c r="G42" s="20">
        <f t="shared" si="2"/>
        <v>491965.39</v>
      </c>
      <c r="H42" s="26"/>
      <c r="I42" s="26">
        <v>491965.39</v>
      </c>
      <c r="J42" s="20">
        <f t="shared" si="3"/>
        <v>122.9913475</v>
      </c>
      <c r="K42" s="20" t="e">
        <f t="shared" si="4"/>
        <v>#DIV/0!</v>
      </c>
      <c r="L42" s="20">
        <f t="shared" si="5"/>
        <v>122.9913475</v>
      </c>
      <c r="M42" s="7"/>
    </row>
    <row r="43" spans="1:13" ht="15.6" x14ac:dyDescent="0.3">
      <c r="A43" s="114" t="s">
        <v>59</v>
      </c>
      <c r="B43" s="24" t="s">
        <v>19</v>
      </c>
      <c r="C43" s="25" t="s">
        <v>60</v>
      </c>
      <c r="D43" s="26">
        <f t="shared" si="1"/>
        <v>529400</v>
      </c>
      <c r="E43" s="26">
        <f>E44+E45+E46</f>
        <v>0</v>
      </c>
      <c r="F43" s="26">
        <f>F44+F46</f>
        <v>529400</v>
      </c>
      <c r="G43" s="20">
        <f t="shared" si="2"/>
        <v>500227.5</v>
      </c>
      <c r="H43" s="26">
        <f>H44+H45+H46</f>
        <v>527</v>
      </c>
      <c r="I43" s="26">
        <f>I44+I46+I45</f>
        <v>499700.5</v>
      </c>
      <c r="J43" s="20">
        <f t="shared" si="3"/>
        <v>94.489516433698526</v>
      </c>
      <c r="K43" s="20" t="e">
        <f t="shared" si="4"/>
        <v>#DIV/0!</v>
      </c>
      <c r="L43" s="20">
        <f t="shared" si="5"/>
        <v>94.38996977710616</v>
      </c>
      <c r="M43" s="7"/>
    </row>
    <row r="44" spans="1:13" ht="62.4" x14ac:dyDescent="0.3">
      <c r="A44" s="114" t="s">
        <v>61</v>
      </c>
      <c r="B44" s="24" t="s">
        <v>19</v>
      </c>
      <c r="C44" s="25" t="s">
        <v>464</v>
      </c>
      <c r="D44" s="26">
        <f t="shared" si="1"/>
        <v>419400</v>
      </c>
      <c r="E44" s="26"/>
      <c r="F44" s="26">
        <v>419400</v>
      </c>
      <c r="G44" s="20">
        <f t="shared" si="2"/>
        <v>405034.65</v>
      </c>
      <c r="H44" s="26"/>
      <c r="I44" s="26">
        <v>405034.65</v>
      </c>
      <c r="J44" s="20">
        <f t="shared" si="3"/>
        <v>96.574785407725329</v>
      </c>
      <c r="K44" s="20" t="e">
        <f t="shared" si="4"/>
        <v>#DIV/0!</v>
      </c>
      <c r="L44" s="20">
        <f t="shared" si="5"/>
        <v>96.574785407725329</v>
      </c>
      <c r="M44" s="7"/>
    </row>
    <row r="45" spans="1:13" ht="63.75" customHeight="1" x14ac:dyDescent="0.3">
      <c r="A45" s="114" t="s">
        <v>452</v>
      </c>
      <c r="B45" s="24" t="s">
        <v>19</v>
      </c>
      <c r="C45" s="25" t="s">
        <v>449</v>
      </c>
      <c r="D45" s="26">
        <f t="shared" si="1"/>
        <v>0</v>
      </c>
      <c r="E45" s="26"/>
      <c r="F45" s="26"/>
      <c r="G45" s="20">
        <f t="shared" si="2"/>
        <v>9141</v>
      </c>
      <c r="H45" s="26">
        <v>527</v>
      </c>
      <c r="I45" s="26">
        <v>8614</v>
      </c>
      <c r="J45" s="20" t="e">
        <f t="shared" si="3"/>
        <v>#DIV/0!</v>
      </c>
      <c r="K45" s="20"/>
      <c r="L45" s="20"/>
      <c r="M45" s="7"/>
    </row>
    <row r="46" spans="1:13" ht="62.4" x14ac:dyDescent="0.3">
      <c r="A46" s="114" t="s">
        <v>62</v>
      </c>
      <c r="B46" s="24" t="s">
        <v>19</v>
      </c>
      <c r="C46" s="25" t="s">
        <v>336</v>
      </c>
      <c r="D46" s="26">
        <f t="shared" si="1"/>
        <v>110000</v>
      </c>
      <c r="E46" s="26"/>
      <c r="F46" s="26">
        <v>110000</v>
      </c>
      <c r="G46" s="20">
        <f t="shared" si="2"/>
        <v>86051.85</v>
      </c>
      <c r="H46" s="26"/>
      <c r="I46" s="26">
        <v>86051.85</v>
      </c>
      <c r="J46" s="20">
        <f t="shared" si="3"/>
        <v>78.228954545454556</v>
      </c>
      <c r="K46" s="20" t="e">
        <f t="shared" si="4"/>
        <v>#DIV/0!</v>
      </c>
      <c r="L46" s="20">
        <f t="shared" si="5"/>
        <v>78.228954545454556</v>
      </c>
      <c r="M46" s="7"/>
    </row>
    <row r="47" spans="1:13" ht="15.6" x14ac:dyDescent="0.3">
      <c r="A47" s="115" t="s">
        <v>63</v>
      </c>
      <c r="B47" s="47" t="s">
        <v>19</v>
      </c>
      <c r="C47" s="48" t="s">
        <v>64</v>
      </c>
      <c r="D47" s="49">
        <f t="shared" si="1"/>
        <v>630000</v>
      </c>
      <c r="E47" s="49">
        <f>E48+E50</f>
        <v>630000</v>
      </c>
      <c r="F47" s="49">
        <f>F48+F50</f>
        <v>0</v>
      </c>
      <c r="G47" s="53">
        <f t="shared" si="2"/>
        <v>855037.17</v>
      </c>
      <c r="H47" s="49">
        <f>H48+H50</f>
        <v>855037.17</v>
      </c>
      <c r="I47" s="49">
        <f>I48+I50</f>
        <v>0</v>
      </c>
      <c r="J47" s="53">
        <f t="shared" si="3"/>
        <v>135.72018571428572</v>
      </c>
      <c r="K47" s="53">
        <f t="shared" si="4"/>
        <v>135.72018571428572</v>
      </c>
      <c r="L47" s="53" t="e">
        <f t="shared" si="5"/>
        <v>#DIV/0!</v>
      </c>
      <c r="M47" s="7"/>
    </row>
    <row r="48" spans="1:13" ht="46.8" x14ac:dyDescent="0.3">
      <c r="A48" s="114" t="s">
        <v>65</v>
      </c>
      <c r="B48" s="24" t="s">
        <v>19</v>
      </c>
      <c r="C48" s="25" t="s">
        <v>66</v>
      </c>
      <c r="D48" s="26">
        <f t="shared" si="1"/>
        <v>630000</v>
      </c>
      <c r="E48" s="26">
        <f>E49</f>
        <v>630000</v>
      </c>
      <c r="F48" s="26">
        <f>F49</f>
        <v>0</v>
      </c>
      <c r="G48" s="20">
        <f t="shared" si="2"/>
        <v>855037.17</v>
      </c>
      <c r="H48" s="26">
        <f>H49</f>
        <v>855037.17</v>
      </c>
      <c r="I48" s="26">
        <f>I49</f>
        <v>0</v>
      </c>
      <c r="J48" s="20">
        <f t="shared" si="3"/>
        <v>135.72018571428572</v>
      </c>
      <c r="K48" s="20">
        <f t="shared" si="4"/>
        <v>135.72018571428572</v>
      </c>
      <c r="L48" s="20" t="e">
        <f t="shared" si="5"/>
        <v>#DIV/0!</v>
      </c>
      <c r="M48" s="7"/>
    </row>
    <row r="49" spans="1:13" ht="78" x14ac:dyDescent="0.3">
      <c r="A49" s="114" t="s">
        <v>67</v>
      </c>
      <c r="B49" s="24" t="s">
        <v>19</v>
      </c>
      <c r="C49" s="25" t="s">
        <v>68</v>
      </c>
      <c r="D49" s="26">
        <f t="shared" si="1"/>
        <v>630000</v>
      </c>
      <c r="E49" s="26">
        <v>630000</v>
      </c>
      <c r="F49" s="26"/>
      <c r="G49" s="20">
        <f t="shared" si="2"/>
        <v>855037.17</v>
      </c>
      <c r="H49" s="26">
        <v>855037.17</v>
      </c>
      <c r="I49" s="26"/>
      <c r="J49" s="20">
        <f t="shared" si="3"/>
        <v>135.72018571428572</v>
      </c>
      <c r="K49" s="20">
        <f t="shared" si="4"/>
        <v>135.72018571428572</v>
      </c>
      <c r="L49" s="20" t="e">
        <f t="shared" si="5"/>
        <v>#DIV/0!</v>
      </c>
      <c r="M49" s="7"/>
    </row>
    <row r="50" spans="1:13" ht="62.4" x14ac:dyDescent="0.3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8" si="6">G50/D50*100</f>
        <v>#DIV/0!</v>
      </c>
      <c r="K50" s="20" t="e">
        <f t="shared" ref="K50:K108" si="7">H50/E50*100</f>
        <v>#DIV/0!</v>
      </c>
      <c r="L50" s="20" t="e">
        <f t="shared" ref="L50:L108" si="8">I50/F50*100</f>
        <v>#DIV/0!</v>
      </c>
      <c r="M50" s="7"/>
    </row>
    <row r="51" spans="1:13" ht="109.2" x14ac:dyDescent="0.3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4.8" x14ac:dyDescent="0.3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" x14ac:dyDescent="0.3">
      <c r="A53" s="115" t="s">
        <v>75</v>
      </c>
      <c r="B53" s="47" t="s">
        <v>19</v>
      </c>
      <c r="C53" s="48" t="s">
        <v>76</v>
      </c>
      <c r="D53" s="49">
        <f t="shared" si="1"/>
        <v>3045500</v>
      </c>
      <c r="E53" s="49">
        <f t="shared" ref="E53:I53" si="9">E54</f>
        <v>2277000</v>
      </c>
      <c r="F53" s="49">
        <f t="shared" si="9"/>
        <v>768500</v>
      </c>
      <c r="G53" s="53">
        <f t="shared" si="2"/>
        <v>2142225.4700000002</v>
      </c>
      <c r="H53" s="49">
        <f t="shared" si="9"/>
        <v>1723376.28</v>
      </c>
      <c r="I53" s="49">
        <f t="shared" si="9"/>
        <v>418849.19</v>
      </c>
      <c r="J53" s="53">
        <f t="shared" si="6"/>
        <v>70.34068198982105</v>
      </c>
      <c r="K53" s="53">
        <f t="shared" si="7"/>
        <v>75.686266139657448</v>
      </c>
      <c r="L53" s="53">
        <f t="shared" si="8"/>
        <v>54.502171763175014</v>
      </c>
      <c r="M53" s="7"/>
    </row>
    <row r="54" spans="1:13" ht="140.4" x14ac:dyDescent="0.3">
      <c r="A54" s="114" t="s">
        <v>77</v>
      </c>
      <c r="B54" s="24" t="s">
        <v>19</v>
      </c>
      <c r="C54" s="25" t="s">
        <v>78</v>
      </c>
      <c r="D54" s="26">
        <f t="shared" si="1"/>
        <v>3045500</v>
      </c>
      <c r="E54" s="26">
        <f>E55+E59</f>
        <v>2277000</v>
      </c>
      <c r="F54" s="26">
        <f>F55+F59+F58</f>
        <v>768500</v>
      </c>
      <c r="G54" s="20">
        <f>H54+I54</f>
        <v>2142225.4700000002</v>
      </c>
      <c r="H54" s="26">
        <f>H55+H59+H62</f>
        <v>1723376.28</v>
      </c>
      <c r="I54" s="26">
        <f>I55+I59+I58</f>
        <v>418849.19</v>
      </c>
      <c r="J54" s="20">
        <f t="shared" si="6"/>
        <v>70.34068198982105</v>
      </c>
      <c r="K54" s="20">
        <f t="shared" si="7"/>
        <v>75.686266139657448</v>
      </c>
      <c r="L54" s="20">
        <f t="shared" si="8"/>
        <v>54.502171763175014</v>
      </c>
      <c r="M54" s="7"/>
    </row>
    <row r="55" spans="1:13" ht="109.2" x14ac:dyDescent="0.3">
      <c r="A55" s="114" t="s">
        <v>79</v>
      </c>
      <c r="B55" s="24" t="s">
        <v>19</v>
      </c>
      <c r="C55" s="25" t="s">
        <v>80</v>
      </c>
      <c r="D55" s="26">
        <f t="shared" si="1"/>
        <v>1338400</v>
      </c>
      <c r="E55" s="26">
        <f t="shared" ref="E55" si="10">SUM(E56:E57)</f>
        <v>975900</v>
      </c>
      <c r="F55" s="26">
        <f>F57</f>
        <v>362500</v>
      </c>
      <c r="G55" s="20">
        <f t="shared" ref="G55:G61" si="11">H55+I55</f>
        <v>732212.32</v>
      </c>
      <c r="H55" s="26">
        <f>SUM(H56:H57)</f>
        <v>597644.65999999992</v>
      </c>
      <c r="I55" s="26">
        <f>I57</f>
        <v>134567.66</v>
      </c>
      <c r="J55" s="20">
        <f t="shared" si="6"/>
        <v>54.708033472803343</v>
      </c>
      <c r="K55" s="20">
        <f t="shared" si="7"/>
        <v>61.240358643303608</v>
      </c>
      <c r="L55" s="20">
        <f t="shared" si="8"/>
        <v>37.122113103448278</v>
      </c>
      <c r="M55" s="7"/>
    </row>
    <row r="56" spans="1:13" ht="140.4" x14ac:dyDescent="0.3">
      <c r="A56" s="114" t="s">
        <v>81</v>
      </c>
      <c r="B56" s="24" t="s">
        <v>19</v>
      </c>
      <c r="C56" s="25" t="s">
        <v>82</v>
      </c>
      <c r="D56" s="26">
        <f t="shared" si="1"/>
        <v>617400</v>
      </c>
      <c r="E56" s="26">
        <v>617400</v>
      </c>
      <c r="F56" s="26"/>
      <c r="G56" s="20">
        <f t="shared" si="11"/>
        <v>463076.91</v>
      </c>
      <c r="H56" s="26">
        <v>463076.91</v>
      </c>
      <c r="I56" s="26"/>
      <c r="J56" s="20">
        <f t="shared" si="6"/>
        <v>75.004358600583089</v>
      </c>
      <c r="K56" s="20">
        <f t="shared" si="7"/>
        <v>75.004358600583089</v>
      </c>
      <c r="L56" s="20" t="e">
        <f t="shared" si="8"/>
        <v>#DIV/0!</v>
      </c>
      <c r="M56" s="7"/>
    </row>
    <row r="57" spans="1:13" ht="124.8" x14ac:dyDescent="0.3">
      <c r="A57" s="114" t="s">
        <v>83</v>
      </c>
      <c r="B57" s="24" t="s">
        <v>19</v>
      </c>
      <c r="C57" s="25" t="s">
        <v>84</v>
      </c>
      <c r="D57" s="26">
        <f t="shared" si="1"/>
        <v>721000</v>
      </c>
      <c r="E57" s="26">
        <v>358500</v>
      </c>
      <c r="F57" s="26">
        <v>362500</v>
      </c>
      <c r="G57" s="20">
        <f t="shared" si="11"/>
        <v>269135.41000000003</v>
      </c>
      <c r="H57" s="26">
        <v>134567.75</v>
      </c>
      <c r="I57" s="26">
        <v>134567.66</v>
      </c>
      <c r="J57" s="20">
        <f t="shared" si="6"/>
        <v>37.328073509015262</v>
      </c>
      <c r="K57" s="20">
        <f t="shared" si="7"/>
        <v>37.536331938633197</v>
      </c>
      <c r="L57" s="20">
        <f t="shared" si="8"/>
        <v>37.122113103448278</v>
      </c>
      <c r="M57" s="7"/>
    </row>
    <row r="58" spans="1:13" ht="93.75" customHeight="1" x14ac:dyDescent="0.3">
      <c r="A58" s="116" t="s">
        <v>477</v>
      </c>
      <c r="B58" s="24" t="s">
        <v>19</v>
      </c>
      <c r="C58" s="25" t="s">
        <v>444</v>
      </c>
      <c r="D58" s="26">
        <f>E58+F58</f>
        <v>50000</v>
      </c>
      <c r="E58" s="26"/>
      <c r="F58" s="26">
        <v>50000</v>
      </c>
      <c r="G58" s="20">
        <f>I58</f>
        <v>10911.66</v>
      </c>
      <c r="H58" s="26"/>
      <c r="I58" s="26">
        <v>10911.66</v>
      </c>
      <c r="J58" s="26">
        <f t="shared" si="6"/>
        <v>21.823319999999999</v>
      </c>
      <c r="K58" s="20"/>
      <c r="L58" s="20"/>
      <c r="M58" s="7"/>
    </row>
    <row r="59" spans="1:13" ht="124.8" x14ac:dyDescent="0.3">
      <c r="A59" s="114" t="s">
        <v>85</v>
      </c>
      <c r="B59" s="24" t="s">
        <v>19</v>
      </c>
      <c r="C59" s="25" t="s">
        <v>86</v>
      </c>
      <c r="D59" s="26">
        <f t="shared" si="1"/>
        <v>1657100</v>
      </c>
      <c r="E59" s="26">
        <f>E60+E61</f>
        <v>1301100</v>
      </c>
      <c r="F59" s="26">
        <f>F60+F61</f>
        <v>356000</v>
      </c>
      <c r="G59" s="20">
        <f t="shared" si="11"/>
        <v>1399101.4900000002</v>
      </c>
      <c r="H59" s="26">
        <f t="shared" ref="H59" si="12">SUM(H60:H61)</f>
        <v>1125731.6200000001</v>
      </c>
      <c r="I59" s="26">
        <f>I61</f>
        <v>273369.87</v>
      </c>
      <c r="J59" s="26">
        <f>J60+J61</f>
        <v>163.31081880090227</v>
      </c>
      <c r="K59" s="20">
        <f t="shared" si="7"/>
        <v>86.52152947505958</v>
      </c>
      <c r="L59" s="20">
        <f t="shared" si="8"/>
        <v>76.789289325842688</v>
      </c>
      <c r="M59" s="7"/>
    </row>
    <row r="60" spans="1:13" ht="109.2" x14ac:dyDescent="0.3">
      <c r="A60" s="114" t="s">
        <v>87</v>
      </c>
      <c r="B60" s="24" t="s">
        <v>19</v>
      </c>
      <c r="C60" s="25" t="s">
        <v>88</v>
      </c>
      <c r="D60" s="26">
        <f t="shared" si="1"/>
        <v>1301100</v>
      </c>
      <c r="E60" s="26">
        <v>1301100</v>
      </c>
      <c r="F60" s="26"/>
      <c r="G60" s="20">
        <f t="shared" si="11"/>
        <v>1125731.6200000001</v>
      </c>
      <c r="H60" s="26">
        <v>1125731.6200000001</v>
      </c>
      <c r="I60" s="26"/>
      <c r="J60" s="20">
        <f t="shared" si="6"/>
        <v>86.52152947505958</v>
      </c>
      <c r="K60" s="20">
        <f t="shared" si="7"/>
        <v>86.52152947505958</v>
      </c>
      <c r="L60" s="20" t="e">
        <f t="shared" si="8"/>
        <v>#DIV/0!</v>
      </c>
      <c r="M60" s="7"/>
    </row>
    <row r="61" spans="1:13" ht="93.6" x14ac:dyDescent="0.3">
      <c r="A61" s="114" t="s">
        <v>89</v>
      </c>
      <c r="B61" s="24" t="s">
        <v>19</v>
      </c>
      <c r="C61" s="25" t="s">
        <v>428</v>
      </c>
      <c r="D61" s="26">
        <f t="shared" si="1"/>
        <v>356000</v>
      </c>
      <c r="E61" s="26"/>
      <c r="F61" s="26">
        <v>356000</v>
      </c>
      <c r="G61" s="20">
        <f t="shared" si="11"/>
        <v>273369.87</v>
      </c>
      <c r="H61" s="26"/>
      <c r="I61" s="26">
        <v>273369.87</v>
      </c>
      <c r="J61" s="20">
        <f t="shared" si="6"/>
        <v>76.789289325842688</v>
      </c>
      <c r="K61" s="20" t="e">
        <f t="shared" si="7"/>
        <v>#DIV/0!</v>
      </c>
      <c r="L61" s="20">
        <f t="shared" si="8"/>
        <v>76.789289325842688</v>
      </c>
      <c r="M61" s="7"/>
    </row>
    <row r="62" spans="1:13" ht="313.5" customHeight="1" x14ac:dyDescent="0.3">
      <c r="A62" s="114" t="s">
        <v>435</v>
      </c>
      <c r="B62" s="24" t="s">
        <v>19</v>
      </c>
      <c r="C62" s="25" t="s">
        <v>482</v>
      </c>
      <c r="D62" s="26">
        <f>E62+F62</f>
        <v>0</v>
      </c>
      <c r="E62" s="26"/>
      <c r="F62" s="26"/>
      <c r="G62" s="20">
        <f>H62+I62</f>
        <v>0</v>
      </c>
      <c r="H62" s="26"/>
      <c r="I62" s="26"/>
      <c r="J62" s="20" t="e">
        <f t="shared" si="6"/>
        <v>#DIV/0!</v>
      </c>
      <c r="K62" s="20"/>
      <c r="L62" s="20"/>
      <c r="M62" s="7"/>
    </row>
    <row r="63" spans="1:13" ht="31.2" x14ac:dyDescent="0.3">
      <c r="A63" s="115" t="s">
        <v>90</v>
      </c>
      <c r="B63" s="47" t="s">
        <v>19</v>
      </c>
      <c r="C63" s="48" t="s">
        <v>91</v>
      </c>
      <c r="D63" s="49">
        <f t="shared" si="1"/>
        <v>250000</v>
      </c>
      <c r="E63" s="49">
        <f>E64</f>
        <v>250000</v>
      </c>
      <c r="F63" s="49">
        <f>F64</f>
        <v>0</v>
      </c>
      <c r="G63" s="53">
        <f t="shared" si="2"/>
        <v>157177.01</v>
      </c>
      <c r="H63" s="49">
        <f>H64</f>
        <v>157177.01</v>
      </c>
      <c r="I63" s="49">
        <f>I64</f>
        <v>0</v>
      </c>
      <c r="J63" s="53">
        <f t="shared" si="6"/>
        <v>62.870804</v>
      </c>
      <c r="K63" s="53">
        <f t="shared" si="7"/>
        <v>62.870804</v>
      </c>
      <c r="L63" s="53" t="e">
        <f t="shared" si="8"/>
        <v>#DIV/0!</v>
      </c>
      <c r="M63" s="7"/>
    </row>
    <row r="64" spans="1:13" ht="31.2" x14ac:dyDescent="0.3">
      <c r="A64" s="114" t="s">
        <v>92</v>
      </c>
      <c r="B64" s="24" t="s">
        <v>19</v>
      </c>
      <c r="C64" s="25" t="s">
        <v>93</v>
      </c>
      <c r="D64" s="26">
        <f t="shared" si="1"/>
        <v>250000</v>
      </c>
      <c r="E64" s="26">
        <f>SUM(E65:E68)</f>
        <v>250000</v>
      </c>
      <c r="F64" s="26">
        <f>SUM(F65:F68)</f>
        <v>0</v>
      </c>
      <c r="G64" s="20">
        <f t="shared" si="2"/>
        <v>157177.01</v>
      </c>
      <c r="H64" s="26">
        <f>SUM(H65:H68)</f>
        <v>157177.01</v>
      </c>
      <c r="I64" s="26">
        <f>SUM(I65:I68)</f>
        <v>0</v>
      </c>
      <c r="J64" s="20">
        <f t="shared" si="6"/>
        <v>62.870804</v>
      </c>
      <c r="K64" s="20">
        <f t="shared" si="7"/>
        <v>62.870804</v>
      </c>
      <c r="L64" s="20" t="e">
        <f t="shared" si="8"/>
        <v>#DIV/0!</v>
      </c>
      <c r="M64" s="7"/>
    </row>
    <row r="65" spans="1:13" ht="46.8" x14ac:dyDescent="0.3">
      <c r="A65" s="114" t="s">
        <v>94</v>
      </c>
      <c r="B65" s="24" t="s">
        <v>19</v>
      </c>
      <c r="C65" s="25" t="s">
        <v>95</v>
      </c>
      <c r="D65" s="26">
        <f t="shared" si="1"/>
        <v>125000</v>
      </c>
      <c r="E65" s="26">
        <v>125000</v>
      </c>
      <c r="F65" s="26"/>
      <c r="G65" s="20">
        <f t="shared" si="2"/>
        <v>105203.93</v>
      </c>
      <c r="H65" s="26">
        <v>105203.93</v>
      </c>
      <c r="I65" s="26"/>
      <c r="J65" s="20">
        <f t="shared" si="6"/>
        <v>84.163143999999988</v>
      </c>
      <c r="K65" s="20">
        <f t="shared" si="7"/>
        <v>84.163143999999988</v>
      </c>
      <c r="L65" s="20" t="e">
        <f t="shared" si="8"/>
        <v>#DIV/0!</v>
      </c>
      <c r="M65" s="7"/>
    </row>
    <row r="66" spans="1:13" ht="46.8" x14ac:dyDescent="0.3">
      <c r="A66" s="114" t="s">
        <v>96</v>
      </c>
      <c r="B66" s="24" t="s">
        <v>19</v>
      </c>
      <c r="C66" s="25" t="s">
        <v>441</v>
      </c>
      <c r="D66" s="26">
        <f t="shared" si="1"/>
        <v>1000</v>
      </c>
      <c r="E66" s="26">
        <v>1000</v>
      </c>
      <c r="F66" s="26"/>
      <c r="G66" s="49">
        <f>H66</f>
        <v>104.63</v>
      </c>
      <c r="H66" s="26">
        <v>104.63</v>
      </c>
      <c r="I66" s="26"/>
      <c r="J66" s="20">
        <f t="shared" si="6"/>
        <v>10.463000000000001</v>
      </c>
      <c r="K66" s="20">
        <f t="shared" si="7"/>
        <v>10.463000000000001</v>
      </c>
      <c r="L66" s="20" t="e">
        <f t="shared" si="8"/>
        <v>#DIV/0!</v>
      </c>
      <c r="M66" s="7"/>
    </row>
    <row r="67" spans="1:13" ht="31.2" x14ac:dyDescent="0.3">
      <c r="A67" s="114" t="s">
        <v>97</v>
      </c>
      <c r="B67" s="24" t="s">
        <v>19</v>
      </c>
      <c r="C67" s="25" t="s">
        <v>98</v>
      </c>
      <c r="D67" s="26">
        <f t="shared" si="1"/>
        <v>4000</v>
      </c>
      <c r="E67" s="26">
        <v>4000</v>
      </c>
      <c r="F67" s="26"/>
      <c r="G67" s="20">
        <f t="shared" si="2"/>
        <v>2007.47</v>
      </c>
      <c r="H67" s="26">
        <v>2007.47</v>
      </c>
      <c r="I67" s="26"/>
      <c r="J67" s="20">
        <f t="shared" si="6"/>
        <v>50.186750000000004</v>
      </c>
      <c r="K67" s="20">
        <f t="shared" si="7"/>
        <v>50.186750000000004</v>
      </c>
      <c r="L67" s="20" t="e">
        <f t="shared" si="8"/>
        <v>#DIV/0!</v>
      </c>
      <c r="M67" s="7"/>
    </row>
    <row r="68" spans="1:13" ht="31.2" x14ac:dyDescent="0.3">
      <c r="A68" s="114" t="s">
        <v>99</v>
      </c>
      <c r="B68" s="24" t="s">
        <v>19</v>
      </c>
      <c r="C68" s="25" t="s">
        <v>445</v>
      </c>
      <c r="D68" s="26">
        <f t="shared" si="1"/>
        <v>120000</v>
      </c>
      <c r="E68" s="26">
        <v>120000</v>
      </c>
      <c r="F68" s="26"/>
      <c r="G68" s="20">
        <f t="shared" si="2"/>
        <v>49860.98</v>
      </c>
      <c r="H68" s="26">
        <v>49860.98</v>
      </c>
      <c r="I68" s="26"/>
      <c r="J68" s="20">
        <f t="shared" si="6"/>
        <v>41.55081666666667</v>
      </c>
      <c r="K68" s="20">
        <f t="shared" si="7"/>
        <v>41.55081666666667</v>
      </c>
      <c r="L68" s="20" t="e">
        <f t="shared" si="8"/>
        <v>#DIV/0!</v>
      </c>
      <c r="M68" s="7"/>
    </row>
    <row r="69" spans="1:13" ht="62.4" x14ac:dyDescent="0.3">
      <c r="A69" s="115" t="s">
        <v>100</v>
      </c>
      <c r="B69" s="47" t="s">
        <v>19</v>
      </c>
      <c r="C69" s="48" t="s">
        <v>101</v>
      </c>
      <c r="D69" s="49">
        <f t="shared" si="1"/>
        <v>5506200</v>
      </c>
      <c r="E69" s="49">
        <f>E70+E74+E73</f>
        <v>5490100</v>
      </c>
      <c r="F69" s="49">
        <f>F75+F73</f>
        <v>16100</v>
      </c>
      <c r="G69" s="53">
        <f t="shared" si="2"/>
        <v>4574423.2700000005</v>
      </c>
      <c r="H69" s="49">
        <f>H70+H74+H73</f>
        <v>4574423.2700000005</v>
      </c>
      <c r="I69" s="49">
        <f>I75</f>
        <v>0</v>
      </c>
      <c r="J69" s="53">
        <f t="shared" si="6"/>
        <v>83.07768097780685</v>
      </c>
      <c r="K69" s="53">
        <f t="shared" si="7"/>
        <v>83.321310540791615</v>
      </c>
      <c r="L69" s="53">
        <f t="shared" si="8"/>
        <v>0</v>
      </c>
      <c r="M69" s="7"/>
    </row>
    <row r="70" spans="1:13" ht="31.2" x14ac:dyDescent="0.3">
      <c r="A70" s="114" t="s">
        <v>102</v>
      </c>
      <c r="B70" s="24" t="s">
        <v>19</v>
      </c>
      <c r="C70" s="25" t="s">
        <v>103</v>
      </c>
      <c r="D70" s="26">
        <f t="shared" si="1"/>
        <v>5401600</v>
      </c>
      <c r="E70" s="26">
        <f t="shared" ref="E70:H71" si="13">E71</f>
        <v>5401600</v>
      </c>
      <c r="F70" s="26"/>
      <c r="G70" s="20">
        <f t="shared" si="2"/>
        <v>4460170.46</v>
      </c>
      <c r="H70" s="26">
        <f t="shared" si="13"/>
        <v>4460170.46</v>
      </c>
      <c r="I70" s="26"/>
      <c r="J70" s="20">
        <f t="shared" si="6"/>
        <v>82.571283693720375</v>
      </c>
      <c r="K70" s="20">
        <f t="shared" si="7"/>
        <v>82.571283693720375</v>
      </c>
      <c r="L70" s="20" t="e">
        <f t="shared" si="8"/>
        <v>#DIV/0!</v>
      </c>
      <c r="M70" s="7"/>
    </row>
    <row r="71" spans="1:13" ht="31.2" x14ac:dyDescent="0.3">
      <c r="A71" s="114" t="s">
        <v>104</v>
      </c>
      <c r="B71" s="24" t="s">
        <v>19</v>
      </c>
      <c r="C71" s="25" t="s">
        <v>105</v>
      </c>
      <c r="D71" s="26">
        <f t="shared" si="1"/>
        <v>5401600</v>
      </c>
      <c r="E71" s="26">
        <f t="shared" si="13"/>
        <v>5401600</v>
      </c>
      <c r="F71" s="26"/>
      <c r="G71" s="20">
        <f t="shared" si="2"/>
        <v>4460170.46</v>
      </c>
      <c r="H71" s="26">
        <f t="shared" si="13"/>
        <v>4460170.46</v>
      </c>
      <c r="I71" s="26"/>
      <c r="J71" s="20">
        <f t="shared" si="6"/>
        <v>82.571283693720375</v>
      </c>
      <c r="K71" s="20">
        <f t="shared" si="7"/>
        <v>82.571283693720375</v>
      </c>
      <c r="L71" s="20" t="e">
        <f t="shared" si="8"/>
        <v>#DIV/0!</v>
      </c>
      <c r="M71" s="7"/>
    </row>
    <row r="72" spans="1:13" ht="46.8" x14ac:dyDescent="0.3">
      <c r="A72" s="114" t="s">
        <v>106</v>
      </c>
      <c r="B72" s="24" t="s">
        <v>19</v>
      </c>
      <c r="C72" s="25" t="s">
        <v>107</v>
      </c>
      <c r="D72" s="26">
        <f t="shared" si="1"/>
        <v>5401600</v>
      </c>
      <c r="E72" s="26">
        <v>5401600</v>
      </c>
      <c r="F72" s="26"/>
      <c r="G72" s="20">
        <f t="shared" si="2"/>
        <v>4460170.46</v>
      </c>
      <c r="H72" s="26">
        <v>4460170.46</v>
      </c>
      <c r="I72" s="26"/>
      <c r="J72" s="20">
        <f t="shared" si="6"/>
        <v>82.571283693720375</v>
      </c>
      <c r="K72" s="20">
        <f t="shared" si="7"/>
        <v>82.571283693720375</v>
      </c>
      <c r="L72" s="20" t="e">
        <f t="shared" si="8"/>
        <v>#DIV/0!</v>
      </c>
      <c r="M72" s="7"/>
    </row>
    <row r="73" spans="1:13" ht="76.2" customHeight="1" x14ac:dyDescent="0.3">
      <c r="A73" s="114" t="s">
        <v>458</v>
      </c>
      <c r="B73" s="24" t="s">
        <v>19</v>
      </c>
      <c r="C73" s="25" t="s">
        <v>456</v>
      </c>
      <c r="D73" s="26">
        <f>E73+F73</f>
        <v>16000</v>
      </c>
      <c r="E73" s="26"/>
      <c r="F73" s="26">
        <v>16000</v>
      </c>
      <c r="G73" s="20">
        <f>H73+I73</f>
        <v>9865.48</v>
      </c>
      <c r="H73" s="26">
        <v>9865.48</v>
      </c>
      <c r="I73" s="26"/>
      <c r="J73" s="20">
        <f t="shared" si="6"/>
        <v>61.65925</v>
      </c>
      <c r="K73" s="20"/>
      <c r="L73" s="20"/>
      <c r="M73" s="7"/>
    </row>
    <row r="74" spans="1:13" ht="31.2" x14ac:dyDescent="0.3">
      <c r="A74" s="114" t="s">
        <v>455</v>
      </c>
      <c r="B74" s="24" t="s">
        <v>19</v>
      </c>
      <c r="C74" s="25" t="s">
        <v>386</v>
      </c>
      <c r="D74" s="26">
        <f>E74</f>
        <v>88500</v>
      </c>
      <c r="E74" s="26">
        <v>88500</v>
      </c>
      <c r="F74" s="26"/>
      <c r="G74" s="20">
        <f>H74</f>
        <v>104387.33</v>
      </c>
      <c r="H74" s="26">
        <v>104387.33</v>
      </c>
      <c r="I74" s="26"/>
      <c r="J74" s="20">
        <f t="shared" si="6"/>
        <v>117.95178531073446</v>
      </c>
      <c r="K74" s="20"/>
      <c r="L74" s="20"/>
      <c r="M74" s="7"/>
    </row>
    <row r="75" spans="1:13" ht="31.2" x14ac:dyDescent="0.3">
      <c r="A75" s="114" t="s">
        <v>465</v>
      </c>
      <c r="B75" s="24" t="s">
        <v>19</v>
      </c>
      <c r="C75" s="25" t="s">
        <v>466</v>
      </c>
      <c r="D75" s="26">
        <f>F75</f>
        <v>100</v>
      </c>
      <c r="E75" s="26"/>
      <c r="F75" s="26">
        <v>100</v>
      </c>
      <c r="G75" s="20"/>
      <c r="H75" s="26"/>
      <c r="I75" s="26"/>
      <c r="J75" s="20"/>
      <c r="K75" s="20"/>
      <c r="L75" s="20"/>
      <c r="M75" s="7"/>
    </row>
    <row r="76" spans="1:13" ht="46.8" x14ac:dyDescent="0.3">
      <c r="A76" s="115" t="s">
        <v>108</v>
      </c>
      <c r="B76" s="47" t="s">
        <v>19</v>
      </c>
      <c r="C76" s="48" t="s">
        <v>109</v>
      </c>
      <c r="D76" s="49">
        <f t="shared" si="1"/>
        <v>50000</v>
      </c>
      <c r="E76" s="49">
        <f>E77+E80</f>
        <v>50000</v>
      </c>
      <c r="F76" s="49">
        <f>F80+F79</f>
        <v>0</v>
      </c>
      <c r="G76" s="53">
        <f t="shared" si="2"/>
        <v>16830.72</v>
      </c>
      <c r="H76" s="49">
        <f>H77+H80</f>
        <v>0</v>
      </c>
      <c r="I76" s="49">
        <f>I77+I80</f>
        <v>16830.72</v>
      </c>
      <c r="J76" s="53">
        <f t="shared" si="6"/>
        <v>33.661440000000006</v>
      </c>
      <c r="K76" s="53">
        <f t="shared" si="7"/>
        <v>0</v>
      </c>
      <c r="L76" s="53" t="e">
        <f t="shared" si="8"/>
        <v>#DIV/0!</v>
      </c>
      <c r="M76" s="7"/>
    </row>
    <row r="77" spans="1:13" ht="124.8" x14ac:dyDescent="0.3">
      <c r="A77" s="114" t="s">
        <v>110</v>
      </c>
      <c r="B77" s="24" t="s">
        <v>19</v>
      </c>
      <c r="C77" s="25" t="s">
        <v>111</v>
      </c>
      <c r="D77" s="26">
        <f t="shared" si="1"/>
        <v>50000</v>
      </c>
      <c r="E77" s="26">
        <f t="shared" ref="E77:E78" si="14">E78</f>
        <v>50000</v>
      </c>
      <c r="F77" s="26"/>
      <c r="G77" s="20">
        <f t="shared" si="2"/>
        <v>15544.92</v>
      </c>
      <c r="H77" s="26">
        <f t="shared" ref="H77:H78" si="15">H78</f>
        <v>0</v>
      </c>
      <c r="I77" s="26">
        <f>I78+I79</f>
        <v>15544.92</v>
      </c>
      <c r="J77" s="20">
        <f t="shared" si="6"/>
        <v>31.089840000000002</v>
      </c>
      <c r="K77" s="20">
        <f t="shared" si="7"/>
        <v>0</v>
      </c>
      <c r="L77" s="20" t="e">
        <f t="shared" si="8"/>
        <v>#DIV/0!</v>
      </c>
      <c r="M77" s="7"/>
    </row>
    <row r="78" spans="1:13" ht="156" x14ac:dyDescent="0.3">
      <c r="A78" s="114" t="s">
        <v>112</v>
      </c>
      <c r="B78" s="24" t="s">
        <v>19</v>
      </c>
      <c r="C78" s="25" t="s">
        <v>113</v>
      </c>
      <c r="D78" s="26">
        <f t="shared" si="1"/>
        <v>50000</v>
      </c>
      <c r="E78" s="26">
        <f t="shared" si="14"/>
        <v>50000</v>
      </c>
      <c r="F78" s="26"/>
      <c r="G78" s="20">
        <f t="shared" si="2"/>
        <v>0</v>
      </c>
      <c r="H78" s="26">
        <f t="shared" si="15"/>
        <v>0</v>
      </c>
      <c r="I78" s="26"/>
      <c r="J78" s="20">
        <f t="shared" si="6"/>
        <v>0</v>
      </c>
      <c r="K78" s="20">
        <f t="shared" si="7"/>
        <v>0</v>
      </c>
      <c r="L78" s="20" t="e">
        <f t="shared" si="8"/>
        <v>#DIV/0!</v>
      </c>
      <c r="M78" s="7"/>
    </row>
    <row r="79" spans="1:13" ht="156" x14ac:dyDescent="0.3">
      <c r="A79" s="114" t="s">
        <v>114</v>
      </c>
      <c r="B79" s="24" t="s">
        <v>19</v>
      </c>
      <c r="C79" s="25" t="s">
        <v>115</v>
      </c>
      <c r="D79" s="26">
        <f t="shared" si="1"/>
        <v>50000</v>
      </c>
      <c r="E79" s="26">
        <v>50000</v>
      </c>
      <c r="F79" s="26"/>
      <c r="G79" s="20">
        <f t="shared" si="2"/>
        <v>15544.92</v>
      </c>
      <c r="H79" s="26"/>
      <c r="I79" s="26">
        <v>15544.92</v>
      </c>
      <c r="J79" s="20">
        <f t="shared" si="6"/>
        <v>31.089840000000002</v>
      </c>
      <c r="K79" s="20">
        <f t="shared" si="7"/>
        <v>0</v>
      </c>
      <c r="L79" s="20" t="e">
        <f t="shared" si="8"/>
        <v>#DIV/0!</v>
      </c>
      <c r="M79" s="7"/>
    </row>
    <row r="80" spans="1:13" ht="126" customHeight="1" x14ac:dyDescent="0.3">
      <c r="A80" s="114" t="s">
        <v>477</v>
      </c>
      <c r="B80" s="24" t="s">
        <v>19</v>
      </c>
      <c r="C80" s="25" t="s">
        <v>467</v>
      </c>
      <c r="D80" s="26">
        <f>E80+F80</f>
        <v>0</v>
      </c>
      <c r="E80" s="26"/>
      <c r="F80" s="26"/>
      <c r="G80" s="20">
        <f>H80+I80</f>
        <v>1285.8</v>
      </c>
      <c r="H80" s="26"/>
      <c r="I80" s="26">
        <v>1285.8</v>
      </c>
      <c r="J80" s="20" t="e">
        <f t="shared" si="6"/>
        <v>#DIV/0!</v>
      </c>
      <c r="K80" s="20"/>
      <c r="L80" s="20"/>
      <c r="M80" s="7"/>
    </row>
    <row r="81" spans="1:13" ht="31.2" x14ac:dyDescent="0.3">
      <c r="A81" s="115" t="s">
        <v>116</v>
      </c>
      <c r="B81" s="63" t="s">
        <v>19</v>
      </c>
      <c r="C81" s="64" t="s">
        <v>117</v>
      </c>
      <c r="D81" s="49">
        <f t="shared" si="1"/>
        <v>413500</v>
      </c>
      <c r="E81" s="49">
        <f>E82+E98+E100+E103</f>
        <v>283500</v>
      </c>
      <c r="F81" s="49">
        <f>F82+F98+F100+F103</f>
        <v>130000</v>
      </c>
      <c r="G81" s="53">
        <f t="shared" si="2"/>
        <v>404360.08</v>
      </c>
      <c r="H81" s="49">
        <f>H82+H98+H100+H103+H111</f>
        <v>251280.36000000002</v>
      </c>
      <c r="I81" s="49">
        <f>I111+I103</f>
        <v>153079.72</v>
      </c>
      <c r="J81" s="53">
        <f t="shared" si="6"/>
        <v>97.789620314389353</v>
      </c>
      <c r="K81" s="53">
        <f t="shared" si="7"/>
        <v>88.635047619047626</v>
      </c>
      <c r="L81" s="53">
        <f t="shared" si="8"/>
        <v>117.75363076923078</v>
      </c>
      <c r="M81" s="7"/>
    </row>
    <row r="82" spans="1:13" ht="62.4" x14ac:dyDescent="0.3">
      <c r="A82" s="117" t="s">
        <v>347</v>
      </c>
      <c r="B82" s="65" t="s">
        <v>19</v>
      </c>
      <c r="C82" s="66" t="s">
        <v>348</v>
      </c>
      <c r="D82" s="62">
        <f>E82+F82</f>
        <v>113500</v>
      </c>
      <c r="E82" s="26">
        <f>E86+E88+E90+E92+E97+E96+E83+E85+E84+E94+E87</f>
        <v>113500</v>
      </c>
      <c r="F82" s="26">
        <f>F86+F88+F90+F92</f>
        <v>0</v>
      </c>
      <c r="G82" s="20">
        <f>H82+I82</f>
        <v>63727.990000000005</v>
      </c>
      <c r="H82" s="26">
        <f>H86+H88+H90+H92+H97+H96+H83+H85+H84+H94+H87</f>
        <v>63727.990000000005</v>
      </c>
      <c r="I82" s="26">
        <f>I86+I88+I90+I92+I84</f>
        <v>0</v>
      </c>
      <c r="J82" s="20">
        <f t="shared" si="6"/>
        <v>56.148008810572691</v>
      </c>
      <c r="K82" s="20">
        <f t="shared" si="7"/>
        <v>56.148008810572691</v>
      </c>
      <c r="L82" s="20" t="e">
        <f t="shared" si="8"/>
        <v>#DIV/0!</v>
      </c>
      <c r="M82" s="7"/>
    </row>
    <row r="83" spans="1:13" ht="142.5" customHeight="1" x14ac:dyDescent="0.3">
      <c r="A83" s="117" t="s">
        <v>391</v>
      </c>
      <c r="B83" s="65" t="s">
        <v>19</v>
      </c>
      <c r="C83" s="66" t="s">
        <v>388</v>
      </c>
      <c r="D83" s="62">
        <f>E83+F83</f>
        <v>44000</v>
      </c>
      <c r="E83" s="26">
        <v>44000</v>
      </c>
      <c r="F83" s="26"/>
      <c r="G83" s="20">
        <f>H83+I83</f>
        <v>21255.24</v>
      </c>
      <c r="H83" s="26">
        <v>21255.24</v>
      </c>
      <c r="I83" s="26"/>
      <c r="J83" s="20">
        <f t="shared" si="6"/>
        <v>48.30736363636364</v>
      </c>
      <c r="K83" s="20"/>
      <c r="L83" s="20"/>
      <c r="M83" s="7"/>
    </row>
    <row r="84" spans="1:13" ht="123" customHeight="1" x14ac:dyDescent="0.3">
      <c r="A84" s="118" t="s">
        <v>447</v>
      </c>
      <c r="B84" s="65" t="s">
        <v>19</v>
      </c>
      <c r="C84" s="66" t="s">
        <v>446</v>
      </c>
      <c r="D84" s="62">
        <f>E84+F84</f>
        <v>9000</v>
      </c>
      <c r="E84" s="26">
        <v>9000</v>
      </c>
      <c r="F84" s="26"/>
      <c r="G84" s="20">
        <f>H84+I84</f>
        <v>10000</v>
      </c>
      <c r="H84" s="26">
        <v>10000</v>
      </c>
      <c r="I84" s="26"/>
      <c r="J84" s="20">
        <f t="shared" si="6"/>
        <v>111.11111111111111</v>
      </c>
      <c r="K84" s="20"/>
      <c r="L84" s="20"/>
      <c r="M84" s="7"/>
    </row>
    <row r="85" spans="1:13" ht="150" customHeight="1" x14ac:dyDescent="0.3">
      <c r="A85" s="117" t="s">
        <v>436</v>
      </c>
      <c r="B85" s="65" t="s">
        <v>19</v>
      </c>
      <c r="C85" s="66" t="s">
        <v>433</v>
      </c>
      <c r="D85" s="62">
        <f>E85</f>
        <v>200</v>
      </c>
      <c r="E85" s="26">
        <v>200</v>
      </c>
      <c r="F85" s="26"/>
      <c r="G85" s="20">
        <f>H85</f>
        <v>300.01</v>
      </c>
      <c r="H85" s="26">
        <v>300.01</v>
      </c>
      <c r="I85" s="26"/>
      <c r="J85" s="20">
        <f t="shared" si="6"/>
        <v>150.005</v>
      </c>
      <c r="K85" s="20"/>
      <c r="L85" s="20"/>
      <c r="M85" s="7"/>
    </row>
    <row r="86" spans="1:13" ht="109.2" x14ac:dyDescent="0.3">
      <c r="A86" s="117" t="s">
        <v>349</v>
      </c>
      <c r="B86" s="65" t="s">
        <v>19</v>
      </c>
      <c r="C86" s="66" t="s">
        <v>350</v>
      </c>
      <c r="D86" s="62">
        <f t="shared" ref="D86:D110" si="16">E86+F86</f>
        <v>0</v>
      </c>
      <c r="E86" s="26"/>
      <c r="F86" s="26">
        <f>F87</f>
        <v>0</v>
      </c>
      <c r="G86" s="20">
        <f t="shared" ref="G86:G102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3">
      <c r="A87" s="117" t="s">
        <v>351</v>
      </c>
      <c r="B87" s="65" t="s">
        <v>19</v>
      </c>
      <c r="C87" s="66" t="s">
        <v>352</v>
      </c>
      <c r="D87" s="62">
        <f t="shared" si="16"/>
        <v>2500</v>
      </c>
      <c r="E87" s="26">
        <v>2500</v>
      </c>
      <c r="F87" s="26"/>
      <c r="G87" s="20">
        <f t="shared" si="17"/>
        <v>2500</v>
      </c>
      <c r="H87" s="26">
        <v>2500</v>
      </c>
      <c r="I87" s="49"/>
      <c r="J87" s="20">
        <f t="shared" si="6"/>
        <v>100</v>
      </c>
      <c r="K87" s="20">
        <f t="shared" si="7"/>
        <v>100</v>
      </c>
      <c r="L87" s="53" t="e">
        <f t="shared" si="8"/>
        <v>#DIV/0!</v>
      </c>
      <c r="M87" s="7"/>
    </row>
    <row r="88" spans="1:13" ht="93.6" x14ac:dyDescent="0.3">
      <c r="A88" s="117" t="s">
        <v>353</v>
      </c>
      <c r="B88" s="65" t="s">
        <v>19</v>
      </c>
      <c r="C88" s="66" t="s">
        <v>354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4.8" x14ac:dyDescent="0.3">
      <c r="A89" s="117" t="s">
        <v>355</v>
      </c>
      <c r="B89" s="65" t="s">
        <v>19</v>
      </c>
      <c r="C89" s="66" t="s">
        <v>356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4.8" x14ac:dyDescent="0.3">
      <c r="A90" s="117" t="s">
        <v>357</v>
      </c>
      <c r="B90" s="65" t="s">
        <v>19</v>
      </c>
      <c r="C90" s="66" t="s">
        <v>358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1500</v>
      </c>
      <c r="H90" s="26">
        <f>H91</f>
        <v>1500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1.6" x14ac:dyDescent="0.3">
      <c r="A91" s="117" t="s">
        <v>359</v>
      </c>
      <c r="B91" s="65" t="s">
        <v>19</v>
      </c>
      <c r="C91" s="66" t="s">
        <v>496</v>
      </c>
      <c r="D91" s="62">
        <f t="shared" si="16"/>
        <v>0</v>
      </c>
      <c r="E91" s="26"/>
      <c r="F91" s="26"/>
      <c r="G91" s="20">
        <f t="shared" si="17"/>
        <v>1500</v>
      </c>
      <c r="H91" s="26">
        <v>1500</v>
      </c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3">
      <c r="A92" s="117" t="s">
        <v>360</v>
      </c>
      <c r="B92" s="65" t="s">
        <v>19</v>
      </c>
      <c r="C92" s="66" t="s">
        <v>361</v>
      </c>
      <c r="D92" s="62">
        <f t="shared" si="16"/>
        <v>1500</v>
      </c>
      <c r="E92" s="26">
        <f>E93</f>
        <v>1500</v>
      </c>
      <c r="F92" s="26">
        <f>F93</f>
        <v>0</v>
      </c>
      <c r="G92" s="20">
        <f t="shared" si="17"/>
        <v>-200</v>
      </c>
      <c r="H92" s="26">
        <f>H93</f>
        <v>-200</v>
      </c>
      <c r="I92" s="26">
        <f>I93</f>
        <v>0</v>
      </c>
      <c r="J92" s="20">
        <f t="shared" si="6"/>
        <v>-13.333333333333334</v>
      </c>
      <c r="K92" s="20">
        <f t="shared" si="7"/>
        <v>-13.333333333333334</v>
      </c>
      <c r="L92" s="53" t="e">
        <f t="shared" si="8"/>
        <v>#DIV/0!</v>
      </c>
      <c r="M92" s="7"/>
    </row>
    <row r="93" spans="1:13" ht="210.75" customHeight="1" x14ac:dyDescent="0.3">
      <c r="A93" s="117" t="s">
        <v>362</v>
      </c>
      <c r="B93" s="65" t="s">
        <v>19</v>
      </c>
      <c r="C93" s="66" t="s">
        <v>363</v>
      </c>
      <c r="D93" s="62">
        <f t="shared" si="16"/>
        <v>1500</v>
      </c>
      <c r="E93" s="26">
        <v>1500</v>
      </c>
      <c r="F93" s="49"/>
      <c r="G93" s="20">
        <f t="shared" si="17"/>
        <v>-200</v>
      </c>
      <c r="H93" s="26">
        <v>-200</v>
      </c>
      <c r="I93" s="49"/>
      <c r="J93" s="20">
        <f t="shared" si="6"/>
        <v>-13.333333333333334</v>
      </c>
      <c r="K93" s="20">
        <f t="shared" si="7"/>
        <v>-13.333333333333334</v>
      </c>
      <c r="L93" s="53" t="e">
        <f t="shared" si="8"/>
        <v>#DIV/0!</v>
      </c>
      <c r="M93" s="7"/>
    </row>
    <row r="94" spans="1:13" ht="162.75" customHeight="1" x14ac:dyDescent="0.3">
      <c r="A94" s="117" t="s">
        <v>437</v>
      </c>
      <c r="B94" s="65" t="s">
        <v>19</v>
      </c>
      <c r="C94" s="66" t="s">
        <v>434</v>
      </c>
      <c r="D94" s="62">
        <f>E94+F94</f>
        <v>7500</v>
      </c>
      <c r="E94" s="26">
        <v>7500</v>
      </c>
      <c r="F94" s="49"/>
      <c r="G94" s="20">
        <f>H94+I94</f>
        <v>7519.91</v>
      </c>
      <c r="H94" s="26">
        <v>7519.91</v>
      </c>
      <c r="I94" s="49"/>
      <c r="J94" s="20">
        <f t="shared" si="6"/>
        <v>100.26546666666667</v>
      </c>
      <c r="K94" s="20">
        <f t="shared" si="7"/>
        <v>100.26546666666667</v>
      </c>
      <c r="L94" s="53"/>
      <c r="M94" s="7"/>
    </row>
    <row r="95" spans="1:13" ht="162.75" customHeight="1" x14ac:dyDescent="0.3">
      <c r="A95" s="117" t="s">
        <v>498</v>
      </c>
      <c r="B95" s="65" t="s">
        <v>19</v>
      </c>
      <c r="C95" s="66" t="s">
        <v>493</v>
      </c>
      <c r="D95" s="62">
        <f>E95</f>
        <v>0</v>
      </c>
      <c r="E95" s="26"/>
      <c r="F95" s="49"/>
      <c r="G95" s="20">
        <f>H95</f>
        <v>0</v>
      </c>
      <c r="H95" s="26"/>
      <c r="I95" s="49"/>
      <c r="J95" s="20" t="e">
        <f t="shared" si="6"/>
        <v>#DIV/0!</v>
      </c>
      <c r="K95" s="20"/>
      <c r="L95" s="53"/>
      <c r="M95" s="7"/>
    </row>
    <row r="96" spans="1:13" ht="147.75" customHeight="1" x14ac:dyDescent="0.3">
      <c r="A96" s="117" t="s">
        <v>473</v>
      </c>
      <c r="B96" s="65" t="s">
        <v>19</v>
      </c>
      <c r="C96" s="66" t="s">
        <v>424</v>
      </c>
      <c r="D96" s="62">
        <f>E96</f>
        <v>1000</v>
      </c>
      <c r="E96" s="26">
        <v>1000</v>
      </c>
      <c r="F96" s="49"/>
      <c r="G96" s="20">
        <f>H96</f>
        <v>-894.15</v>
      </c>
      <c r="H96" s="26">
        <v>-894.15</v>
      </c>
      <c r="I96" s="49"/>
      <c r="J96" s="20">
        <f t="shared" si="6"/>
        <v>-89.415000000000006</v>
      </c>
      <c r="K96" s="20">
        <f t="shared" si="7"/>
        <v>-89.415000000000006</v>
      </c>
      <c r="L96" s="53"/>
      <c r="M96" s="7"/>
    </row>
    <row r="97" spans="1:13" ht="146.25" customHeight="1" x14ac:dyDescent="0.3">
      <c r="A97" s="117" t="s">
        <v>473</v>
      </c>
      <c r="B97" s="65" t="s">
        <v>19</v>
      </c>
      <c r="C97" s="66" t="s">
        <v>390</v>
      </c>
      <c r="D97" s="62">
        <f>E97+F97</f>
        <v>47800</v>
      </c>
      <c r="E97" s="26">
        <v>47800</v>
      </c>
      <c r="F97" s="26"/>
      <c r="G97" s="20">
        <f>H97+I97</f>
        <v>21746.98</v>
      </c>
      <c r="H97" s="26">
        <v>21746.98</v>
      </c>
      <c r="I97" s="26"/>
      <c r="J97" s="20">
        <f t="shared" si="6"/>
        <v>45.495774058577403</v>
      </c>
      <c r="K97" s="20">
        <f t="shared" si="7"/>
        <v>45.495774058577403</v>
      </c>
      <c r="L97" s="53"/>
      <c r="M97" s="7"/>
    </row>
    <row r="98" spans="1:13" ht="62.4" x14ac:dyDescent="0.3">
      <c r="A98" s="117" t="s">
        <v>364</v>
      </c>
      <c r="B98" s="65" t="s">
        <v>19</v>
      </c>
      <c r="C98" s="66" t="s">
        <v>365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93.6" x14ac:dyDescent="0.3">
      <c r="A99" s="117" t="s">
        <v>366</v>
      </c>
      <c r="B99" s="65" t="s">
        <v>19</v>
      </c>
      <c r="C99" s="66" t="s">
        <v>367</v>
      </c>
      <c r="D99" s="62">
        <f t="shared" si="16"/>
        <v>0</v>
      </c>
      <c r="E99" s="26"/>
      <c r="F99" s="49"/>
      <c r="G99" s="20">
        <f t="shared" si="17"/>
        <v>0</v>
      </c>
      <c r="H99" s="49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187.2" x14ac:dyDescent="0.3">
      <c r="A100" s="117" t="s">
        <v>368</v>
      </c>
      <c r="B100" s="65" t="s">
        <v>19</v>
      </c>
      <c r="C100" s="66" t="s">
        <v>369</v>
      </c>
      <c r="D100" s="62">
        <f t="shared" si="16"/>
        <v>102500</v>
      </c>
      <c r="E100" s="26">
        <f>E101</f>
        <v>2500</v>
      </c>
      <c r="F100" s="26">
        <f>F101</f>
        <v>100000</v>
      </c>
      <c r="G100" s="20">
        <f t="shared" si="17"/>
        <v>2500.39</v>
      </c>
      <c r="H100" s="26">
        <f>H101</f>
        <v>2500.39</v>
      </c>
      <c r="I100" s="26">
        <f>I101</f>
        <v>0</v>
      </c>
      <c r="J100" s="20">
        <f t="shared" si="6"/>
        <v>2.4394048780487805</v>
      </c>
      <c r="K100" s="20">
        <f t="shared" si="7"/>
        <v>100.01560000000001</v>
      </c>
      <c r="L100" s="53">
        <f t="shared" si="8"/>
        <v>0</v>
      </c>
      <c r="M100" s="7"/>
    </row>
    <row r="101" spans="1:13" ht="93.6" x14ac:dyDescent="0.3">
      <c r="A101" s="117" t="s">
        <v>370</v>
      </c>
      <c r="B101" s="65" t="s">
        <v>19</v>
      </c>
      <c r="C101" s="66" t="s">
        <v>490</v>
      </c>
      <c r="D101" s="62">
        <f t="shared" si="16"/>
        <v>102500</v>
      </c>
      <c r="E101" s="26">
        <v>2500</v>
      </c>
      <c r="F101" s="26">
        <f>F102</f>
        <v>100000</v>
      </c>
      <c r="G101" s="20">
        <f t="shared" si="17"/>
        <v>2500.39</v>
      </c>
      <c r="H101" s="26">
        <f>H102</f>
        <v>2500.39</v>
      </c>
      <c r="I101" s="26">
        <f>I102</f>
        <v>0</v>
      </c>
      <c r="J101" s="20">
        <f t="shared" si="6"/>
        <v>2.4394048780487805</v>
      </c>
      <c r="K101" s="20">
        <f t="shared" si="7"/>
        <v>100.01560000000001</v>
      </c>
      <c r="L101" s="53">
        <f t="shared" si="8"/>
        <v>0</v>
      </c>
      <c r="M101" s="7"/>
    </row>
    <row r="102" spans="1:13" ht="124.8" x14ac:dyDescent="0.3">
      <c r="A102" s="117" t="s">
        <v>371</v>
      </c>
      <c r="B102" s="65" t="s">
        <v>19</v>
      </c>
      <c r="C102" s="66" t="s">
        <v>487</v>
      </c>
      <c r="D102" s="62">
        <f t="shared" si="16"/>
        <v>100000</v>
      </c>
      <c r="E102" s="26"/>
      <c r="F102" s="26">
        <v>100000</v>
      </c>
      <c r="G102" s="20">
        <f t="shared" si="17"/>
        <v>2500.39</v>
      </c>
      <c r="H102" s="26">
        <v>2500.39</v>
      </c>
      <c r="I102" s="49"/>
      <c r="J102" s="20">
        <f t="shared" si="6"/>
        <v>2.5003899999999999</v>
      </c>
      <c r="K102" s="20" t="e">
        <f t="shared" si="7"/>
        <v>#DIV/0!</v>
      </c>
      <c r="L102" s="53">
        <f t="shared" si="8"/>
        <v>0</v>
      </c>
      <c r="M102" s="7"/>
    </row>
    <row r="103" spans="1:13" ht="31.2" x14ac:dyDescent="0.3">
      <c r="A103" s="117" t="s">
        <v>372</v>
      </c>
      <c r="B103" s="65" t="s">
        <v>19</v>
      </c>
      <c r="C103" s="66" t="s">
        <v>373</v>
      </c>
      <c r="D103" s="62">
        <f t="shared" si="16"/>
        <v>197500</v>
      </c>
      <c r="E103" s="26">
        <f>E104+E106+E109+E111</f>
        <v>167500</v>
      </c>
      <c r="F103" s="26">
        <f>F104+F106+F109+F111</f>
        <v>30000</v>
      </c>
      <c r="G103" s="20">
        <f t="shared" si="2"/>
        <v>114569.96</v>
      </c>
      <c r="H103" s="26">
        <f>H104+H106+H109</f>
        <v>25365</v>
      </c>
      <c r="I103" s="26">
        <f>I104+I106+I109</f>
        <v>89204.96</v>
      </c>
      <c r="J103" s="20">
        <f t="shared" si="6"/>
        <v>58.010106329113931</v>
      </c>
      <c r="K103" s="20">
        <f t="shared" si="7"/>
        <v>15.143283582089554</v>
      </c>
      <c r="L103" s="20">
        <f t="shared" si="8"/>
        <v>297.34986666666668</v>
      </c>
      <c r="M103" s="7"/>
    </row>
    <row r="104" spans="1:13" ht="78" x14ac:dyDescent="0.3">
      <c r="A104" s="117" t="s">
        <v>374</v>
      </c>
      <c r="B104" s="65" t="s">
        <v>19</v>
      </c>
      <c r="C104" s="66" t="s">
        <v>375</v>
      </c>
      <c r="D104" s="62">
        <f t="shared" si="16"/>
        <v>0</v>
      </c>
      <c r="E104" s="26">
        <f>E105</f>
        <v>0</v>
      </c>
      <c r="F104" s="26">
        <f>F105</f>
        <v>0</v>
      </c>
      <c r="G104" s="20">
        <f t="shared" si="2"/>
        <v>0</v>
      </c>
      <c r="H104" s="26">
        <f>H105</f>
        <v>0</v>
      </c>
      <c r="I104" s="26">
        <f>I105</f>
        <v>0</v>
      </c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65" customHeight="1" x14ac:dyDescent="0.3">
      <c r="A105" s="117" t="s">
        <v>376</v>
      </c>
      <c r="B105" s="65" t="s">
        <v>19</v>
      </c>
      <c r="C105" s="66" t="s">
        <v>377</v>
      </c>
      <c r="D105" s="62">
        <f t="shared" si="16"/>
        <v>0</v>
      </c>
      <c r="E105" s="26"/>
      <c r="F105" s="26"/>
      <c r="G105" s="20">
        <f t="shared" si="2"/>
        <v>0</v>
      </c>
      <c r="H105" s="26"/>
      <c r="I105" s="26"/>
      <c r="J105" s="20" t="e">
        <f t="shared" si="6"/>
        <v>#DIV/0!</v>
      </c>
      <c r="K105" s="20" t="e">
        <f t="shared" si="7"/>
        <v>#DIV/0!</v>
      </c>
      <c r="L105" s="20" t="e">
        <f t="shared" si="8"/>
        <v>#DIV/0!</v>
      </c>
      <c r="M105" s="7"/>
    </row>
    <row r="106" spans="1:13" ht="124.8" x14ac:dyDescent="0.3">
      <c r="A106" s="117" t="s">
        <v>378</v>
      </c>
      <c r="B106" s="65" t="s">
        <v>19</v>
      </c>
      <c r="C106" s="66" t="s">
        <v>379</v>
      </c>
      <c r="D106" s="62">
        <f t="shared" si="16"/>
        <v>6500</v>
      </c>
      <c r="E106" s="26">
        <f>E107+E108</f>
        <v>6500</v>
      </c>
      <c r="F106" s="26">
        <f>F107</f>
        <v>0</v>
      </c>
      <c r="G106" s="20">
        <f t="shared" ref="G106:G166" si="18">H106+I106</f>
        <v>90404.96</v>
      </c>
      <c r="H106" s="26">
        <f>H107+H108</f>
        <v>1200</v>
      </c>
      <c r="I106" s="26">
        <f>I107+I108</f>
        <v>89204.96</v>
      </c>
      <c r="J106" s="20">
        <f t="shared" si="6"/>
        <v>1390.8455384615386</v>
      </c>
      <c r="K106" s="20">
        <f t="shared" si="7"/>
        <v>18.461538461538463</v>
      </c>
      <c r="L106" s="20" t="e">
        <f t="shared" si="8"/>
        <v>#DIV/0!</v>
      </c>
      <c r="M106" s="7"/>
    </row>
    <row r="107" spans="1:13" ht="109.8" thickBot="1" x14ac:dyDescent="0.35">
      <c r="A107" s="117" t="s">
        <v>380</v>
      </c>
      <c r="B107" s="65" t="s">
        <v>19</v>
      </c>
      <c r="C107" s="66" t="s">
        <v>381</v>
      </c>
      <c r="D107" s="62">
        <f t="shared" si="16"/>
        <v>6500</v>
      </c>
      <c r="E107" s="26">
        <v>6500</v>
      </c>
      <c r="F107" s="26"/>
      <c r="G107" s="20">
        <f t="shared" si="18"/>
        <v>90404.96</v>
      </c>
      <c r="H107" s="26">
        <v>1200</v>
      </c>
      <c r="I107" s="26">
        <v>89204.96</v>
      </c>
      <c r="J107" s="26">
        <f t="shared" si="6"/>
        <v>1390.8455384615386</v>
      </c>
      <c r="K107" s="26">
        <f t="shared" si="7"/>
        <v>18.461538461538463</v>
      </c>
      <c r="L107" s="26" t="e">
        <f t="shared" si="8"/>
        <v>#DIV/0!</v>
      </c>
      <c r="M107" s="7"/>
    </row>
    <row r="108" spans="1:13" ht="93" x14ac:dyDescent="0.3">
      <c r="A108" s="119" t="s">
        <v>387</v>
      </c>
      <c r="B108" s="65" t="s">
        <v>19</v>
      </c>
      <c r="C108" s="66" t="s">
        <v>476</v>
      </c>
      <c r="D108" s="62">
        <f>E108+F108</f>
        <v>0</v>
      </c>
      <c r="E108" s="26"/>
      <c r="F108" s="26"/>
      <c r="G108" s="20">
        <f>H108+I108</f>
        <v>0</v>
      </c>
      <c r="H108" s="26"/>
      <c r="I108" s="26"/>
      <c r="J108" s="26" t="e">
        <f t="shared" si="6"/>
        <v>#DIV/0!</v>
      </c>
      <c r="K108" s="26" t="e">
        <f t="shared" si="7"/>
        <v>#DIV/0!</v>
      </c>
      <c r="L108" s="26" t="e">
        <f t="shared" si="8"/>
        <v>#DIV/0!</v>
      </c>
      <c r="M108" s="7"/>
    </row>
    <row r="109" spans="1:13" ht="31.2" x14ac:dyDescent="0.3">
      <c r="A109" s="117" t="s">
        <v>382</v>
      </c>
      <c r="B109" s="65" t="s">
        <v>19</v>
      </c>
      <c r="C109" s="66" t="s">
        <v>383</v>
      </c>
      <c r="D109" s="62">
        <f t="shared" si="16"/>
        <v>36000</v>
      </c>
      <c r="E109" s="26">
        <f>E110</f>
        <v>36000</v>
      </c>
      <c r="F109" s="26">
        <f>F110</f>
        <v>0</v>
      </c>
      <c r="G109" s="20">
        <f t="shared" si="18"/>
        <v>24165</v>
      </c>
      <c r="H109" s="26">
        <f>H110</f>
        <v>24165</v>
      </c>
      <c r="I109" s="26">
        <f>I110</f>
        <v>0</v>
      </c>
      <c r="J109" s="20">
        <f t="shared" ref="J109:L112" si="19">G109/D109*100</f>
        <v>67.125</v>
      </c>
      <c r="K109" s="20">
        <f t="shared" si="19"/>
        <v>67.125</v>
      </c>
      <c r="L109" s="20" t="e">
        <f t="shared" si="19"/>
        <v>#DIV/0!</v>
      </c>
      <c r="M109" s="7"/>
    </row>
    <row r="110" spans="1:13" ht="156" x14ac:dyDescent="0.3">
      <c r="A110" s="123" t="s">
        <v>384</v>
      </c>
      <c r="B110" s="124" t="s">
        <v>19</v>
      </c>
      <c r="C110" s="125" t="s">
        <v>385</v>
      </c>
      <c r="D110" s="62">
        <f t="shared" si="16"/>
        <v>36000</v>
      </c>
      <c r="E110" s="26">
        <v>36000</v>
      </c>
      <c r="F110" s="26"/>
      <c r="G110" s="20">
        <f t="shared" si="18"/>
        <v>24165</v>
      </c>
      <c r="H110" s="26">
        <v>24165</v>
      </c>
      <c r="I110" s="26"/>
      <c r="J110" s="20">
        <f t="shared" si="19"/>
        <v>67.125</v>
      </c>
      <c r="K110" s="20">
        <f t="shared" si="19"/>
        <v>67.125</v>
      </c>
      <c r="L110" s="20" t="e">
        <f t="shared" si="19"/>
        <v>#DIV/0!</v>
      </c>
      <c r="M110" s="7"/>
    </row>
    <row r="111" spans="1:13" ht="130.19999999999999" customHeight="1" x14ac:dyDescent="0.3">
      <c r="A111" s="126" t="s">
        <v>480</v>
      </c>
      <c r="B111" s="65" t="s">
        <v>19</v>
      </c>
      <c r="C111" s="66" t="s">
        <v>479</v>
      </c>
      <c r="D111" s="62">
        <f>E111+F111</f>
        <v>155000</v>
      </c>
      <c r="E111" s="26">
        <v>125000</v>
      </c>
      <c r="F111" s="26">
        <v>30000</v>
      </c>
      <c r="G111" s="20">
        <f>H111+I111</f>
        <v>223561.74000000002</v>
      </c>
      <c r="H111" s="26">
        <v>159686.98000000001</v>
      </c>
      <c r="I111" s="26">
        <v>63874.76</v>
      </c>
      <c r="J111" s="20">
        <f t="shared" si="19"/>
        <v>144.2333806451613</v>
      </c>
      <c r="K111" s="20"/>
      <c r="L111" s="20"/>
      <c r="M111" s="7"/>
    </row>
    <row r="112" spans="1:13" ht="31.2" x14ac:dyDescent="0.3">
      <c r="A112" s="115" t="s">
        <v>118</v>
      </c>
      <c r="B112" s="47" t="s">
        <v>19</v>
      </c>
      <c r="C112" s="48" t="s">
        <v>119</v>
      </c>
      <c r="D112" s="49">
        <f t="shared" ref="D112:D166" si="20">E112+F112</f>
        <v>360400</v>
      </c>
      <c r="E112" s="49">
        <f t="shared" ref="E112:F112" si="21">E116+E113</f>
        <v>0</v>
      </c>
      <c r="F112" s="49">
        <f t="shared" si="21"/>
        <v>360400</v>
      </c>
      <c r="G112" s="53">
        <f t="shared" si="18"/>
        <v>363495.89</v>
      </c>
      <c r="H112" s="49">
        <f>H116+H113</f>
        <v>-27409</v>
      </c>
      <c r="I112" s="49">
        <f>I116+I113</f>
        <v>390904.89</v>
      </c>
      <c r="J112" s="53">
        <f t="shared" si="19"/>
        <v>100.85901498335184</v>
      </c>
      <c r="K112" s="53" t="e">
        <f t="shared" si="19"/>
        <v>#DIV/0!</v>
      </c>
      <c r="L112" s="53">
        <f t="shared" si="19"/>
        <v>108.46417591564928</v>
      </c>
      <c r="M112" s="7"/>
    </row>
    <row r="113" spans="1:13" ht="15.6" x14ac:dyDescent="0.3">
      <c r="A113" s="114" t="s">
        <v>120</v>
      </c>
      <c r="B113" s="24" t="s">
        <v>19</v>
      </c>
      <c r="C113" s="25" t="s">
        <v>121</v>
      </c>
      <c r="D113" s="26">
        <f t="shared" si="20"/>
        <v>0</v>
      </c>
      <c r="E113" s="26">
        <f>E114+E115</f>
        <v>0</v>
      </c>
      <c r="F113" s="26">
        <f>F114+F115</f>
        <v>0</v>
      </c>
      <c r="G113" s="20">
        <f t="shared" si="18"/>
        <v>-27119</v>
      </c>
      <c r="H113" s="26">
        <f>H114+H115</f>
        <v>-27409</v>
      </c>
      <c r="I113" s="26">
        <f>I114+I115</f>
        <v>290</v>
      </c>
      <c r="J113" s="26"/>
      <c r="K113" s="26"/>
      <c r="L113" s="26"/>
      <c r="M113" s="7"/>
    </row>
    <row r="114" spans="1:13" ht="15.6" x14ac:dyDescent="0.3">
      <c r="A114" s="114" t="s">
        <v>120</v>
      </c>
      <c r="B114" s="24" t="s">
        <v>19</v>
      </c>
      <c r="C114" s="25" t="s">
        <v>332</v>
      </c>
      <c r="D114" s="26">
        <f t="shared" si="20"/>
        <v>0</v>
      </c>
      <c r="E114" s="26"/>
      <c r="F114" s="26"/>
      <c r="G114" s="20">
        <f t="shared" si="18"/>
        <v>-27409</v>
      </c>
      <c r="H114" s="26">
        <v>-27409</v>
      </c>
      <c r="I114" s="26"/>
      <c r="J114" s="20" t="e">
        <f t="shared" ref="J114:L120" si="22">G114/D114*100</f>
        <v>#DIV/0!</v>
      </c>
      <c r="K114" s="26"/>
      <c r="L114" s="26"/>
      <c r="M114" s="7"/>
    </row>
    <row r="115" spans="1:13" ht="46.8" x14ac:dyDescent="0.3">
      <c r="A115" s="114" t="s">
        <v>122</v>
      </c>
      <c r="B115" s="24" t="s">
        <v>19</v>
      </c>
      <c r="C115" s="25" t="s">
        <v>468</v>
      </c>
      <c r="D115" s="26">
        <f t="shared" si="20"/>
        <v>0</v>
      </c>
      <c r="E115" s="26"/>
      <c r="F115" s="26"/>
      <c r="G115" s="20">
        <f>I115</f>
        <v>290</v>
      </c>
      <c r="H115" s="26"/>
      <c r="I115" s="26">
        <v>290</v>
      </c>
      <c r="J115" s="20" t="e">
        <f t="shared" si="22"/>
        <v>#DIV/0!</v>
      </c>
      <c r="K115" s="26"/>
      <c r="L115" s="26"/>
      <c r="M115" s="7"/>
    </row>
    <row r="116" spans="1:13" ht="15.6" x14ac:dyDescent="0.3">
      <c r="A116" s="114" t="s">
        <v>123</v>
      </c>
      <c r="B116" s="24" t="s">
        <v>19</v>
      </c>
      <c r="C116" s="25" t="s">
        <v>124</v>
      </c>
      <c r="D116" s="26">
        <f t="shared" si="20"/>
        <v>360400</v>
      </c>
      <c r="E116" s="26">
        <f t="shared" ref="E116:H116" si="23">SUM(E117:E118)</f>
        <v>0</v>
      </c>
      <c r="F116" s="26">
        <f t="shared" si="23"/>
        <v>360400</v>
      </c>
      <c r="G116" s="20">
        <f t="shared" si="18"/>
        <v>390614.89</v>
      </c>
      <c r="H116" s="26">
        <f t="shared" si="23"/>
        <v>0</v>
      </c>
      <c r="I116" s="26">
        <f>I118</f>
        <v>390614.89</v>
      </c>
      <c r="J116" s="20">
        <f t="shared" si="22"/>
        <v>108.38370976692563</v>
      </c>
      <c r="K116" s="20" t="e">
        <f t="shared" si="22"/>
        <v>#DIV/0!</v>
      </c>
      <c r="L116" s="20">
        <f t="shared" si="22"/>
        <v>108.38370976692563</v>
      </c>
      <c r="M116" s="7"/>
    </row>
    <row r="117" spans="1:13" ht="31.2" x14ac:dyDescent="0.3">
      <c r="A117" s="114" t="s">
        <v>125</v>
      </c>
      <c r="B117" s="24" t="s">
        <v>19</v>
      </c>
      <c r="C117" s="25" t="s">
        <v>126</v>
      </c>
      <c r="D117" s="26">
        <f t="shared" si="20"/>
        <v>0</v>
      </c>
      <c r="E117" s="26"/>
      <c r="F117" s="26"/>
      <c r="G117" s="20">
        <f t="shared" si="18"/>
        <v>0</v>
      </c>
      <c r="H117" s="26"/>
      <c r="I117" s="26"/>
      <c r="J117" s="20" t="e">
        <f t="shared" si="22"/>
        <v>#DIV/0!</v>
      </c>
      <c r="K117" s="20" t="e">
        <f t="shared" si="22"/>
        <v>#DIV/0!</v>
      </c>
      <c r="L117" s="20" t="e">
        <f t="shared" si="22"/>
        <v>#DIV/0!</v>
      </c>
      <c r="M117" s="7"/>
    </row>
    <row r="118" spans="1:13" ht="31.2" x14ac:dyDescent="0.3">
      <c r="A118" s="114" t="s">
        <v>127</v>
      </c>
      <c r="B118" s="24" t="s">
        <v>19</v>
      </c>
      <c r="C118" s="25" t="s">
        <v>389</v>
      </c>
      <c r="D118" s="26">
        <f t="shared" si="20"/>
        <v>360400</v>
      </c>
      <c r="E118" s="26"/>
      <c r="F118" s="26">
        <v>360400</v>
      </c>
      <c r="G118" s="20">
        <f t="shared" si="18"/>
        <v>390614.89</v>
      </c>
      <c r="H118" s="26"/>
      <c r="I118" s="26">
        <v>390614.89</v>
      </c>
      <c r="J118" s="20">
        <f t="shared" si="22"/>
        <v>108.38370976692563</v>
      </c>
      <c r="K118" s="20" t="e">
        <f t="shared" si="22"/>
        <v>#DIV/0!</v>
      </c>
      <c r="L118" s="20">
        <f t="shared" si="22"/>
        <v>108.38370976692563</v>
      </c>
      <c r="M118" s="7"/>
    </row>
    <row r="119" spans="1:13" ht="15.6" x14ac:dyDescent="0.3">
      <c r="A119" s="115" t="s">
        <v>128</v>
      </c>
      <c r="B119" s="47" t="s">
        <v>19</v>
      </c>
      <c r="C119" s="48" t="s">
        <v>129</v>
      </c>
      <c r="D119" s="49">
        <f>D120+D164+D160+D161</f>
        <v>691725793.24000001</v>
      </c>
      <c r="E119" s="49">
        <f>E120+E164+E160</f>
        <v>647140058.24000001</v>
      </c>
      <c r="F119" s="49">
        <f t="shared" ref="F119" si="24">F120+F164</f>
        <v>115962698</v>
      </c>
      <c r="G119" s="49">
        <f>G120+G164+G160+G161+G162+G163</f>
        <v>537897717.50999999</v>
      </c>
      <c r="H119" s="49">
        <f>H120+H164+H160+H161+H162</f>
        <v>528984704.19</v>
      </c>
      <c r="I119" s="49">
        <f>I120+I164+I161+I163</f>
        <v>69334097.319999993</v>
      </c>
      <c r="J119" s="53">
        <f t="shared" si="22"/>
        <v>77.761697303568951</v>
      </c>
      <c r="K119" s="53">
        <f t="shared" si="22"/>
        <v>81.741919303938289</v>
      </c>
      <c r="L119" s="53">
        <f t="shared" si="22"/>
        <v>59.790000160223933</v>
      </c>
      <c r="M119" s="7"/>
    </row>
    <row r="120" spans="1:13" ht="62.4" x14ac:dyDescent="0.3">
      <c r="A120" s="115" t="s">
        <v>130</v>
      </c>
      <c r="B120" s="47" t="s">
        <v>19</v>
      </c>
      <c r="C120" s="48" t="s">
        <v>131</v>
      </c>
      <c r="D120" s="49">
        <f>D121+D127+D136+D151</f>
        <v>698761655</v>
      </c>
      <c r="E120" s="49">
        <f>E121+E127+E136+E151</f>
        <v>654215920</v>
      </c>
      <c r="F120" s="49">
        <f>F121+F127+F136+F152+F151+F161</f>
        <v>115962698</v>
      </c>
      <c r="G120" s="49">
        <f>G121+G127+G136+G151</f>
        <v>542195982.71000004</v>
      </c>
      <c r="H120" s="49">
        <f>H121+H127+H136+H151</f>
        <v>533722853.88999999</v>
      </c>
      <c r="I120" s="49">
        <f>I121+I127+I136+I152+I151</f>
        <v>68894212.819999993</v>
      </c>
      <c r="J120" s="49">
        <f t="shared" si="22"/>
        <v>77.593837445187233</v>
      </c>
      <c r="K120" s="49">
        <f t="shared" si="22"/>
        <v>81.582064510139091</v>
      </c>
      <c r="L120" s="49">
        <f t="shared" si="22"/>
        <v>59.41066740271944</v>
      </c>
      <c r="M120" s="7"/>
    </row>
    <row r="121" spans="1:13" ht="31.2" x14ac:dyDescent="0.3">
      <c r="A121" s="114" t="s">
        <v>132</v>
      </c>
      <c r="B121" s="24" t="s">
        <v>19</v>
      </c>
      <c r="C121" s="25" t="s">
        <v>393</v>
      </c>
      <c r="D121" s="26">
        <f>D122</f>
        <v>309477800</v>
      </c>
      <c r="E121" s="26">
        <f>E122+E126</f>
        <v>309477800</v>
      </c>
      <c r="F121" s="26">
        <f>F122+F126</f>
        <v>67788963</v>
      </c>
      <c r="G121" s="26">
        <f>G122</f>
        <v>262614850</v>
      </c>
      <c r="H121" s="26">
        <f>H122+H126</f>
        <v>262614850</v>
      </c>
      <c r="I121" s="26">
        <f>I122+I126</f>
        <v>57287575</v>
      </c>
      <c r="J121" s="20">
        <f t="shared" ref="J121:L126" si="25">G121/D121*100</f>
        <v>84.857411420140636</v>
      </c>
      <c r="K121" s="20">
        <f t="shared" si="25"/>
        <v>84.857411420140636</v>
      </c>
      <c r="L121" s="20">
        <f t="shared" si="25"/>
        <v>84.508705347801239</v>
      </c>
      <c r="M121" s="7"/>
    </row>
    <row r="122" spans="1:13" ht="31.2" x14ac:dyDescent="0.3">
      <c r="A122" s="114" t="s">
        <v>133</v>
      </c>
      <c r="B122" s="24" t="s">
        <v>19</v>
      </c>
      <c r="C122" s="25" t="s">
        <v>394</v>
      </c>
      <c r="D122" s="26">
        <f>D123+D124+D126</f>
        <v>309477800</v>
      </c>
      <c r="E122" s="26">
        <f t="shared" ref="E122:H122" si="26">E123+E124</f>
        <v>183157200</v>
      </c>
      <c r="F122" s="26">
        <f>F123+F124+F125</f>
        <v>67788963</v>
      </c>
      <c r="G122" s="26">
        <f>G123+G124+G126</f>
        <v>262614850</v>
      </c>
      <c r="H122" s="26">
        <f t="shared" si="26"/>
        <v>157347700</v>
      </c>
      <c r="I122" s="26">
        <f>I123+I124+I125</f>
        <v>57287575</v>
      </c>
      <c r="J122" s="20">
        <f t="shared" si="25"/>
        <v>84.857411420140636</v>
      </c>
      <c r="K122" s="20">
        <f t="shared" si="25"/>
        <v>85.908552871522375</v>
      </c>
      <c r="L122" s="20">
        <f t="shared" si="25"/>
        <v>84.508705347801239</v>
      </c>
      <c r="M122" s="7"/>
    </row>
    <row r="123" spans="1:13" ht="46.8" x14ac:dyDescent="0.3">
      <c r="A123" s="114" t="s">
        <v>134</v>
      </c>
      <c r="B123" s="24" t="s">
        <v>19</v>
      </c>
      <c r="C123" s="25" t="s">
        <v>395</v>
      </c>
      <c r="D123" s="26">
        <f t="shared" si="20"/>
        <v>183157200</v>
      </c>
      <c r="E123" s="26">
        <v>183157200</v>
      </c>
      <c r="F123" s="26"/>
      <c r="G123" s="20">
        <f t="shared" si="18"/>
        <v>157347700</v>
      </c>
      <c r="H123" s="26">
        <v>157347700</v>
      </c>
      <c r="I123" s="26"/>
      <c r="J123" s="20">
        <f t="shared" si="25"/>
        <v>85.908552871522375</v>
      </c>
      <c r="K123" s="20">
        <f t="shared" si="25"/>
        <v>85.908552871522375</v>
      </c>
      <c r="L123" s="20" t="e">
        <f t="shared" si="25"/>
        <v>#DIV/0!</v>
      </c>
      <c r="M123" s="7"/>
    </row>
    <row r="124" spans="1:13" ht="46.8" x14ac:dyDescent="0.3">
      <c r="A124" s="114" t="s">
        <v>135</v>
      </c>
      <c r="B124" s="24" t="s">
        <v>19</v>
      </c>
      <c r="C124" s="25" t="s">
        <v>396</v>
      </c>
      <c r="D124" s="26">
        <f>E124+F124</f>
        <v>0</v>
      </c>
      <c r="E124" s="26"/>
      <c r="F124" s="26"/>
      <c r="G124" s="20">
        <f>H124+I124</f>
        <v>0</v>
      </c>
      <c r="H124" s="26"/>
      <c r="I124" s="26"/>
      <c r="J124" s="20" t="e">
        <f t="shared" si="25"/>
        <v>#DIV/0!</v>
      </c>
      <c r="K124" s="20" t="e">
        <f t="shared" si="25"/>
        <v>#DIV/0!</v>
      </c>
      <c r="L124" s="20" t="e">
        <f t="shared" si="25"/>
        <v>#DIV/0!</v>
      </c>
      <c r="M124" s="7"/>
    </row>
    <row r="125" spans="1:13" ht="43.5" customHeight="1" x14ac:dyDescent="0.3">
      <c r="A125" s="114" t="s">
        <v>443</v>
      </c>
      <c r="B125" s="24" t="s">
        <v>19</v>
      </c>
      <c r="C125" s="25" t="s">
        <v>442</v>
      </c>
      <c r="D125" s="26"/>
      <c r="E125" s="26"/>
      <c r="F125" s="26">
        <v>67788963</v>
      </c>
      <c r="G125" s="20"/>
      <c r="H125" s="26"/>
      <c r="I125" s="26">
        <v>57287575</v>
      </c>
      <c r="J125" s="26"/>
      <c r="K125" s="26"/>
      <c r="L125" s="26"/>
      <c r="M125" s="7"/>
    </row>
    <row r="126" spans="1:13" ht="62.4" x14ac:dyDescent="0.3">
      <c r="A126" s="114" t="s">
        <v>136</v>
      </c>
      <c r="B126" s="24" t="s">
        <v>19</v>
      </c>
      <c r="C126" s="25" t="s">
        <v>397</v>
      </c>
      <c r="D126" s="26">
        <f t="shared" si="20"/>
        <v>126320600</v>
      </c>
      <c r="E126" s="26">
        <v>126320600</v>
      </c>
      <c r="F126" s="26"/>
      <c r="G126" s="20">
        <f t="shared" si="18"/>
        <v>105267150</v>
      </c>
      <c r="H126" s="26">
        <v>105267150</v>
      </c>
      <c r="I126" s="26"/>
      <c r="J126" s="20">
        <f t="shared" si="25"/>
        <v>83.333320139391347</v>
      </c>
      <c r="K126" s="26"/>
      <c r="L126" s="26"/>
      <c r="M126" s="7"/>
    </row>
    <row r="127" spans="1:13" ht="46.8" x14ac:dyDescent="0.3">
      <c r="A127" s="115" t="s">
        <v>137</v>
      </c>
      <c r="B127" s="47" t="s">
        <v>19</v>
      </c>
      <c r="C127" s="48" t="s">
        <v>398</v>
      </c>
      <c r="D127" s="49">
        <f t="shared" si="20"/>
        <v>118927292</v>
      </c>
      <c r="E127" s="49">
        <f>E129+E133+E128+E132+E131</f>
        <v>74030057</v>
      </c>
      <c r="F127" s="49">
        <f>F129+F133+F130+F128</f>
        <v>44897235</v>
      </c>
      <c r="G127" s="53">
        <f t="shared" si="18"/>
        <v>73454482.670000002</v>
      </c>
      <c r="H127" s="49">
        <f>H129+H133+H128+H132+H131</f>
        <v>64805536.120000005</v>
      </c>
      <c r="I127" s="49">
        <f>I129+I133+I128++I130</f>
        <v>8648946.5500000007</v>
      </c>
      <c r="J127" s="53">
        <f>G127/D127*100</f>
        <v>61.764193428367989</v>
      </c>
      <c r="K127" s="53">
        <f>H127/E127*100</f>
        <v>87.539492398337615</v>
      </c>
      <c r="L127" s="53">
        <f>I127/F127*100</f>
        <v>19.263873487977602</v>
      </c>
      <c r="M127" s="7"/>
    </row>
    <row r="128" spans="1:13" ht="218.4" x14ac:dyDescent="0.3">
      <c r="A128" s="114" t="s">
        <v>459</v>
      </c>
      <c r="B128" s="24" t="s">
        <v>19</v>
      </c>
      <c r="C128" s="25" t="s">
        <v>450</v>
      </c>
      <c r="D128" s="26">
        <f t="shared" si="20"/>
        <v>0</v>
      </c>
      <c r="E128" s="26"/>
      <c r="F128" s="26"/>
      <c r="G128" s="20">
        <f t="shared" si="18"/>
        <v>0</v>
      </c>
      <c r="H128" s="26"/>
      <c r="I128" s="26"/>
      <c r="J128" s="26" t="e">
        <f t="shared" ref="J128:J132" si="27">G128/D128*100</f>
        <v>#DIV/0!</v>
      </c>
      <c r="K128" s="26" t="e">
        <f t="shared" ref="K128:K132" si="28">H128/E128*100</f>
        <v>#DIV/0!</v>
      </c>
      <c r="L128" s="53" t="e">
        <f t="shared" ref="L128:L132" si="29">I128/F128*100</f>
        <v>#DIV/0!</v>
      </c>
      <c r="M128" s="7"/>
    </row>
    <row r="129" spans="1:13" ht="46.8" x14ac:dyDescent="0.3">
      <c r="A129" s="114" t="s">
        <v>430</v>
      </c>
      <c r="B129" s="24" t="s">
        <v>19</v>
      </c>
      <c r="C129" s="25" t="s">
        <v>429</v>
      </c>
      <c r="D129" s="26">
        <f t="shared" si="20"/>
        <v>2513300</v>
      </c>
      <c r="E129" s="26">
        <v>2513300</v>
      </c>
      <c r="F129" s="26"/>
      <c r="G129" s="20">
        <f t="shared" si="18"/>
        <v>1073869.8500000001</v>
      </c>
      <c r="H129" s="26">
        <v>1073869.8500000001</v>
      </c>
      <c r="I129" s="26"/>
      <c r="J129" s="26">
        <f t="shared" si="27"/>
        <v>42.727483786257118</v>
      </c>
      <c r="K129" s="26">
        <f t="shared" si="28"/>
        <v>42.727483786257118</v>
      </c>
      <c r="L129" s="53" t="e">
        <f t="shared" si="29"/>
        <v>#DIV/0!</v>
      </c>
      <c r="M129" s="7"/>
    </row>
    <row r="130" spans="1:13" ht="196.5" customHeight="1" x14ac:dyDescent="0.3">
      <c r="A130" s="114" t="s">
        <v>453</v>
      </c>
      <c r="B130" s="24" t="s">
        <v>19</v>
      </c>
      <c r="C130" s="25" t="s">
        <v>448</v>
      </c>
      <c r="D130" s="26">
        <f>E130+F130</f>
        <v>0</v>
      </c>
      <c r="E130" s="26"/>
      <c r="F130" s="26"/>
      <c r="G130" s="20">
        <f>H130+I130</f>
        <v>0</v>
      </c>
      <c r="H130" s="26"/>
      <c r="I130" s="26"/>
      <c r="J130" s="26" t="e">
        <f t="shared" si="27"/>
        <v>#DIV/0!</v>
      </c>
      <c r="K130" s="26" t="e">
        <f t="shared" si="28"/>
        <v>#DIV/0!</v>
      </c>
      <c r="L130" s="53" t="e">
        <f t="shared" si="29"/>
        <v>#DIV/0!</v>
      </c>
      <c r="M130" s="7"/>
    </row>
    <row r="131" spans="1:13" ht="46.8" customHeight="1" x14ac:dyDescent="0.3">
      <c r="A131" s="114" t="s">
        <v>492</v>
      </c>
      <c r="B131" s="24" t="s">
        <v>19</v>
      </c>
      <c r="C131" s="25" t="s">
        <v>491</v>
      </c>
      <c r="D131" s="26">
        <f>E131+F131</f>
        <v>50535400</v>
      </c>
      <c r="E131" s="26">
        <v>50535400</v>
      </c>
      <c r="F131" s="26"/>
      <c r="G131" s="20">
        <f>H131+I131</f>
        <v>45889038.240000002</v>
      </c>
      <c r="H131" s="26">
        <v>45889038.240000002</v>
      </c>
      <c r="I131" s="26"/>
      <c r="J131" s="26">
        <f t="shared" si="27"/>
        <v>90.805728736687556</v>
      </c>
      <c r="K131" s="26"/>
      <c r="L131" s="53"/>
      <c r="M131" s="7"/>
    </row>
    <row r="132" spans="1:13" ht="44.25" customHeight="1" x14ac:dyDescent="0.3">
      <c r="A132" s="114" t="s">
        <v>460</v>
      </c>
      <c r="B132" s="24" t="s">
        <v>19</v>
      </c>
      <c r="C132" s="25" t="s">
        <v>457</v>
      </c>
      <c r="D132" s="26">
        <f>E132+F132</f>
        <v>37540</v>
      </c>
      <c r="E132" s="26">
        <v>37540</v>
      </c>
      <c r="F132" s="26"/>
      <c r="G132" s="20">
        <f>H132+I132</f>
        <v>37540</v>
      </c>
      <c r="H132" s="26">
        <v>37540</v>
      </c>
      <c r="I132" s="26"/>
      <c r="J132" s="26">
        <f t="shared" si="27"/>
        <v>100</v>
      </c>
      <c r="K132" s="26">
        <f t="shared" si="28"/>
        <v>100</v>
      </c>
      <c r="L132" s="53" t="e">
        <f t="shared" si="29"/>
        <v>#DIV/0!</v>
      </c>
      <c r="M132" s="7"/>
    </row>
    <row r="133" spans="1:13" ht="15.6" x14ac:dyDescent="0.3">
      <c r="A133" s="114" t="s">
        <v>138</v>
      </c>
      <c r="B133" s="24" t="s">
        <v>19</v>
      </c>
      <c r="C133" s="25" t="s">
        <v>399</v>
      </c>
      <c r="D133" s="26">
        <f t="shared" si="20"/>
        <v>65841052</v>
      </c>
      <c r="E133" s="26">
        <f t="shared" ref="E133:I133" si="30">E134+E135</f>
        <v>20943817</v>
      </c>
      <c r="F133" s="26">
        <f>F135</f>
        <v>44897235</v>
      </c>
      <c r="G133" s="20">
        <f t="shared" si="18"/>
        <v>26454034.580000002</v>
      </c>
      <c r="H133" s="26">
        <f t="shared" si="30"/>
        <v>17805088.030000001</v>
      </c>
      <c r="I133" s="26">
        <f t="shared" si="30"/>
        <v>8648946.5500000007</v>
      </c>
      <c r="J133" s="20">
        <f t="shared" ref="J133:L135" si="31">G133/D133*100</f>
        <v>40.178632899121972</v>
      </c>
      <c r="K133" s="20">
        <f t="shared" si="31"/>
        <v>85.013577181275039</v>
      </c>
      <c r="L133" s="20">
        <f t="shared" si="31"/>
        <v>19.263873487977602</v>
      </c>
      <c r="M133" s="7"/>
    </row>
    <row r="134" spans="1:13" ht="31.2" x14ac:dyDescent="0.3">
      <c r="A134" s="114" t="s">
        <v>139</v>
      </c>
      <c r="B134" s="24" t="s">
        <v>19</v>
      </c>
      <c r="C134" s="25" t="s">
        <v>400</v>
      </c>
      <c r="D134" s="26">
        <f t="shared" si="20"/>
        <v>20943817</v>
      </c>
      <c r="E134" s="26">
        <v>20943817</v>
      </c>
      <c r="F134" s="26"/>
      <c r="G134" s="20">
        <f t="shared" si="18"/>
        <v>17805088.030000001</v>
      </c>
      <c r="H134" s="26">
        <v>17805088.030000001</v>
      </c>
      <c r="I134" s="26"/>
      <c r="J134" s="20">
        <f t="shared" si="31"/>
        <v>85.013577181275039</v>
      </c>
      <c r="K134" s="20">
        <f t="shared" si="31"/>
        <v>85.013577181275039</v>
      </c>
      <c r="L134" s="20" t="e">
        <f t="shared" si="31"/>
        <v>#DIV/0!</v>
      </c>
      <c r="M134" s="7"/>
    </row>
    <row r="135" spans="1:13" ht="31.2" x14ac:dyDescent="0.3">
      <c r="A135" s="114" t="s">
        <v>140</v>
      </c>
      <c r="B135" s="24" t="s">
        <v>19</v>
      </c>
      <c r="C135" s="25" t="s">
        <v>401</v>
      </c>
      <c r="D135" s="26">
        <f t="shared" si="20"/>
        <v>44897235</v>
      </c>
      <c r="E135" s="26"/>
      <c r="F135" s="26">
        <v>44897235</v>
      </c>
      <c r="G135" s="20">
        <f t="shared" si="18"/>
        <v>8648946.5500000007</v>
      </c>
      <c r="H135" s="26"/>
      <c r="I135" s="26">
        <v>8648946.5500000007</v>
      </c>
      <c r="J135" s="20">
        <f t="shared" si="31"/>
        <v>19.263873487977602</v>
      </c>
      <c r="K135" s="26"/>
      <c r="L135" s="26"/>
      <c r="M135" s="7"/>
    </row>
    <row r="136" spans="1:13" ht="31.2" x14ac:dyDescent="0.3">
      <c r="A136" s="115" t="s">
        <v>141</v>
      </c>
      <c r="B136" s="47" t="s">
        <v>19</v>
      </c>
      <c r="C136" s="48" t="s">
        <v>402</v>
      </c>
      <c r="D136" s="49">
        <f t="shared" si="20"/>
        <v>258221663</v>
      </c>
      <c r="E136" s="49">
        <f>E137+E139+E141+E143+E146+E149+E148</f>
        <v>256755163</v>
      </c>
      <c r="F136" s="49">
        <f>F137+F139+F141+F143+F146+F148+F149</f>
        <v>1466500</v>
      </c>
      <c r="G136" s="53">
        <f t="shared" si="18"/>
        <v>197839860.42000002</v>
      </c>
      <c r="H136" s="49">
        <f>H137+H139+H141+H143+H146+H149+H148</f>
        <v>196652169.15000001</v>
      </c>
      <c r="I136" s="26">
        <f>I137+I139+I141+I143+I146+I148+I149+I145</f>
        <v>1187691.27</v>
      </c>
      <c r="J136" s="53">
        <f>G136/D136*100</f>
        <v>76.616290872543885</v>
      </c>
      <c r="K136" s="53">
        <f>H136/E136*100</f>
        <v>76.591320249322507</v>
      </c>
      <c r="L136" s="53">
        <f>I136/F136*100</f>
        <v>80.988153426525741</v>
      </c>
      <c r="M136" s="7"/>
    </row>
    <row r="137" spans="1:13" ht="78" x14ac:dyDescent="0.3">
      <c r="A137" s="114" t="s">
        <v>142</v>
      </c>
      <c r="B137" s="24" t="s">
        <v>19</v>
      </c>
      <c r="C137" s="25" t="s">
        <v>403</v>
      </c>
      <c r="D137" s="26">
        <f t="shared" si="20"/>
        <v>0</v>
      </c>
      <c r="E137" s="26">
        <f>E138</f>
        <v>0</v>
      </c>
      <c r="F137" s="26">
        <f>F138</f>
        <v>0</v>
      </c>
      <c r="G137" s="20">
        <f t="shared" si="18"/>
        <v>0</v>
      </c>
      <c r="H137" s="26">
        <f>H138</f>
        <v>0</v>
      </c>
      <c r="I137" s="26">
        <f>I138</f>
        <v>0</v>
      </c>
      <c r="J137" s="26"/>
      <c r="K137" s="26"/>
      <c r="L137" s="26"/>
      <c r="M137" s="7"/>
    </row>
    <row r="138" spans="1:13" ht="78" x14ac:dyDescent="0.3">
      <c r="A138" s="114" t="s">
        <v>143</v>
      </c>
      <c r="B138" s="24" t="s">
        <v>19</v>
      </c>
      <c r="C138" s="25" t="s">
        <v>404</v>
      </c>
      <c r="D138" s="26">
        <f t="shared" si="20"/>
        <v>0</v>
      </c>
      <c r="E138" s="26"/>
      <c r="F138" s="26"/>
      <c r="G138" s="20">
        <f t="shared" si="18"/>
        <v>0</v>
      </c>
      <c r="H138" s="26"/>
      <c r="I138" s="26"/>
      <c r="J138" s="26"/>
      <c r="K138" s="26"/>
      <c r="L138" s="26"/>
      <c r="M138" s="7"/>
    </row>
    <row r="139" spans="1:13" ht="62.4" x14ac:dyDescent="0.3">
      <c r="A139" s="114" t="s">
        <v>144</v>
      </c>
      <c r="B139" s="24" t="s">
        <v>19</v>
      </c>
      <c r="C139" s="25" t="s">
        <v>405</v>
      </c>
      <c r="D139" s="26">
        <f t="shared" si="20"/>
        <v>1298400</v>
      </c>
      <c r="E139" s="26">
        <f>E140</f>
        <v>0</v>
      </c>
      <c r="F139" s="26">
        <f>F140</f>
        <v>1298400</v>
      </c>
      <c r="G139" s="20">
        <f t="shared" si="18"/>
        <v>1040915.33</v>
      </c>
      <c r="H139" s="26">
        <f>H140</f>
        <v>0</v>
      </c>
      <c r="I139" s="26">
        <f>I140</f>
        <v>1040915.33</v>
      </c>
      <c r="J139" s="20">
        <f t="shared" ref="J139:L145" si="32">G139/D139*100</f>
        <v>80.169079636475658</v>
      </c>
      <c r="K139" s="20" t="e">
        <f t="shared" si="32"/>
        <v>#DIV/0!</v>
      </c>
      <c r="L139" s="20">
        <f t="shared" si="32"/>
        <v>80.169079636475658</v>
      </c>
      <c r="M139" s="7"/>
    </row>
    <row r="140" spans="1:13" ht="62.4" x14ac:dyDescent="0.3">
      <c r="A140" s="114" t="s">
        <v>145</v>
      </c>
      <c r="B140" s="24" t="s">
        <v>19</v>
      </c>
      <c r="C140" s="25" t="s">
        <v>406</v>
      </c>
      <c r="D140" s="26">
        <f t="shared" si="20"/>
        <v>1298400</v>
      </c>
      <c r="E140" s="26"/>
      <c r="F140" s="26">
        <v>1298400</v>
      </c>
      <c r="G140" s="20">
        <f t="shared" si="18"/>
        <v>1040915.33</v>
      </c>
      <c r="H140" s="26">
        <v>0</v>
      </c>
      <c r="I140" s="26">
        <v>1040915.33</v>
      </c>
      <c r="J140" s="20">
        <f t="shared" si="32"/>
        <v>80.169079636475658</v>
      </c>
      <c r="K140" s="20" t="e">
        <f t="shared" si="32"/>
        <v>#DIV/0!</v>
      </c>
      <c r="L140" s="20">
        <f t="shared" si="32"/>
        <v>80.169079636475658</v>
      </c>
      <c r="M140" s="7"/>
    </row>
    <row r="141" spans="1:13" ht="62.4" x14ac:dyDescent="0.3">
      <c r="A141" s="114" t="s">
        <v>146</v>
      </c>
      <c r="B141" s="24" t="s">
        <v>19</v>
      </c>
      <c r="C141" s="25" t="s">
        <v>407</v>
      </c>
      <c r="D141" s="26">
        <f t="shared" si="20"/>
        <v>0</v>
      </c>
      <c r="E141" s="26">
        <f>E142</f>
        <v>0</v>
      </c>
      <c r="F141" s="26">
        <f>F142</f>
        <v>0</v>
      </c>
      <c r="G141" s="20">
        <f t="shared" si="18"/>
        <v>0</v>
      </c>
      <c r="H141" s="26">
        <f>H142</f>
        <v>0</v>
      </c>
      <c r="I141" s="26">
        <f>I142</f>
        <v>0</v>
      </c>
      <c r="J141" s="20" t="e">
        <f t="shared" si="32"/>
        <v>#DIV/0!</v>
      </c>
      <c r="K141" s="20" t="e">
        <f t="shared" si="32"/>
        <v>#DIV/0!</v>
      </c>
      <c r="L141" s="20" t="e">
        <f t="shared" si="32"/>
        <v>#DIV/0!</v>
      </c>
      <c r="M141" s="7"/>
    </row>
    <row r="142" spans="1:13" ht="62.4" x14ac:dyDescent="0.3">
      <c r="A142" s="114" t="s">
        <v>147</v>
      </c>
      <c r="B142" s="24" t="s">
        <v>19</v>
      </c>
      <c r="C142" s="25" t="s">
        <v>408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0" t="e">
        <f t="shared" si="32"/>
        <v>#DIV/0!</v>
      </c>
      <c r="K142" s="20" t="e">
        <f t="shared" si="32"/>
        <v>#DIV/0!</v>
      </c>
      <c r="L142" s="20" t="e">
        <f t="shared" si="32"/>
        <v>#DIV/0!</v>
      </c>
      <c r="M142" s="7"/>
    </row>
    <row r="143" spans="1:13" ht="46.8" x14ac:dyDescent="0.3">
      <c r="A143" s="114" t="s">
        <v>148</v>
      </c>
      <c r="B143" s="24" t="s">
        <v>19</v>
      </c>
      <c r="C143" s="25" t="s">
        <v>409</v>
      </c>
      <c r="D143" s="26">
        <f t="shared" si="20"/>
        <v>59744663</v>
      </c>
      <c r="E143" s="26">
        <f>E144+E145</f>
        <v>59576563</v>
      </c>
      <c r="F143" s="26">
        <f>F144+F145</f>
        <v>168100</v>
      </c>
      <c r="G143" s="20">
        <f t="shared" si="18"/>
        <v>49251981.75</v>
      </c>
      <c r="H143" s="26">
        <f>H144+H145</f>
        <v>49251981.75</v>
      </c>
      <c r="I143" s="26"/>
      <c r="J143" s="20">
        <f t="shared" si="32"/>
        <v>82.437458472232066</v>
      </c>
      <c r="K143" s="20">
        <f t="shared" si="32"/>
        <v>82.67006230285557</v>
      </c>
      <c r="L143" s="20">
        <f t="shared" si="32"/>
        <v>0</v>
      </c>
      <c r="M143" s="7"/>
    </row>
    <row r="144" spans="1:13" ht="62.4" x14ac:dyDescent="0.3">
      <c r="A144" s="114" t="s">
        <v>149</v>
      </c>
      <c r="B144" s="24" t="s">
        <v>19</v>
      </c>
      <c r="C144" s="25" t="s">
        <v>410</v>
      </c>
      <c r="D144" s="26">
        <f t="shared" si="20"/>
        <v>59576563</v>
      </c>
      <c r="E144" s="26">
        <v>59576563</v>
      </c>
      <c r="F144" s="26"/>
      <c r="G144" s="20">
        <f t="shared" si="18"/>
        <v>49251981.75</v>
      </c>
      <c r="H144" s="26">
        <v>49251981.75</v>
      </c>
      <c r="I144" s="26"/>
      <c r="J144" s="20">
        <f t="shared" si="32"/>
        <v>82.67006230285557</v>
      </c>
      <c r="K144" s="20">
        <f t="shared" si="32"/>
        <v>82.67006230285557</v>
      </c>
      <c r="L144" s="20" t="e">
        <f t="shared" si="32"/>
        <v>#DIV/0!</v>
      </c>
      <c r="M144" s="7"/>
    </row>
    <row r="145" spans="1:13" ht="62.4" x14ac:dyDescent="0.3">
      <c r="A145" s="114" t="s">
        <v>150</v>
      </c>
      <c r="B145" s="24" t="s">
        <v>19</v>
      </c>
      <c r="C145" s="25" t="s">
        <v>413</v>
      </c>
      <c r="D145" s="26">
        <f t="shared" si="20"/>
        <v>168100</v>
      </c>
      <c r="E145" s="26"/>
      <c r="F145" s="26">
        <v>168100</v>
      </c>
      <c r="G145" s="20">
        <f t="shared" si="18"/>
        <v>146775.94</v>
      </c>
      <c r="H145" s="26"/>
      <c r="I145" s="26">
        <v>146775.94</v>
      </c>
      <c r="J145" s="20">
        <f t="shared" si="32"/>
        <v>87.31465794170137</v>
      </c>
      <c r="K145" s="20" t="e">
        <f t="shared" si="32"/>
        <v>#DIV/0!</v>
      </c>
      <c r="L145" s="20">
        <f t="shared" si="32"/>
        <v>87.31465794170137</v>
      </c>
      <c r="M145" s="7"/>
    </row>
    <row r="146" spans="1:13" ht="46.8" x14ac:dyDescent="0.3">
      <c r="A146" s="114" t="s">
        <v>151</v>
      </c>
      <c r="B146" s="24" t="s">
        <v>19</v>
      </c>
      <c r="C146" s="25" t="s">
        <v>411</v>
      </c>
      <c r="D146" s="26">
        <f t="shared" si="20"/>
        <v>0</v>
      </c>
      <c r="E146" s="26"/>
      <c r="F146" s="26"/>
      <c r="G146" s="20">
        <f t="shared" si="18"/>
        <v>0</v>
      </c>
      <c r="H146" s="26"/>
      <c r="I146" s="26"/>
      <c r="J146" s="26"/>
      <c r="K146" s="26"/>
      <c r="L146" s="26"/>
      <c r="M146" s="7"/>
    </row>
    <row r="147" spans="1:13" ht="62.4" x14ac:dyDescent="0.3">
      <c r="A147" s="114" t="s">
        <v>152</v>
      </c>
      <c r="B147" s="24" t="s">
        <v>19</v>
      </c>
      <c r="C147" s="25" t="s">
        <v>412</v>
      </c>
      <c r="D147" s="26">
        <f t="shared" si="20"/>
        <v>0</v>
      </c>
      <c r="E147" s="26"/>
      <c r="F147" s="26"/>
      <c r="G147" s="20">
        <f t="shared" si="18"/>
        <v>0</v>
      </c>
      <c r="H147" s="26"/>
      <c r="I147" s="26"/>
      <c r="J147" s="26"/>
      <c r="K147" s="26"/>
      <c r="L147" s="26"/>
      <c r="M147" s="7"/>
    </row>
    <row r="148" spans="1:13" ht="31.2" x14ac:dyDescent="0.3">
      <c r="A148" s="114" t="s">
        <v>342</v>
      </c>
      <c r="B148" s="24" t="s">
        <v>19</v>
      </c>
      <c r="C148" s="25" t="s">
        <v>414</v>
      </c>
      <c r="D148" s="26">
        <f t="shared" si="20"/>
        <v>800</v>
      </c>
      <c r="E148" s="26">
        <v>800</v>
      </c>
      <c r="F148" s="26"/>
      <c r="G148" s="20">
        <f t="shared" si="18"/>
        <v>800</v>
      </c>
      <c r="H148" s="26">
        <v>800</v>
      </c>
      <c r="I148" s="26"/>
      <c r="J148" s="20">
        <f t="shared" ref="J148" si="33">G148/D148*100</f>
        <v>100</v>
      </c>
      <c r="K148" s="26"/>
      <c r="L148" s="26"/>
      <c r="M148" s="7"/>
    </row>
    <row r="149" spans="1:13" ht="15.6" x14ac:dyDescent="0.3">
      <c r="A149" s="114" t="s">
        <v>153</v>
      </c>
      <c r="B149" s="24" t="s">
        <v>19</v>
      </c>
      <c r="C149" s="25" t="s">
        <v>415</v>
      </c>
      <c r="D149" s="26">
        <f t="shared" si="20"/>
        <v>197177800</v>
      </c>
      <c r="E149" s="26">
        <f>E150</f>
        <v>197177800</v>
      </c>
      <c r="F149" s="26"/>
      <c r="G149" s="20">
        <f t="shared" si="18"/>
        <v>147399387.40000001</v>
      </c>
      <c r="H149" s="26">
        <f>H150</f>
        <v>147399387.40000001</v>
      </c>
      <c r="I149" s="26"/>
      <c r="J149" s="20">
        <f t="shared" ref="J149:L152" si="34">G149/D149*100</f>
        <v>74.754555228834079</v>
      </c>
      <c r="K149" s="20">
        <f t="shared" si="34"/>
        <v>74.754555228834079</v>
      </c>
      <c r="L149" s="20" t="e">
        <f t="shared" si="34"/>
        <v>#DIV/0!</v>
      </c>
      <c r="M149" s="7"/>
    </row>
    <row r="150" spans="1:13" ht="31.2" x14ac:dyDescent="0.3">
      <c r="A150" s="114" t="s">
        <v>154</v>
      </c>
      <c r="B150" s="24" t="s">
        <v>19</v>
      </c>
      <c r="C150" s="25" t="s">
        <v>416</v>
      </c>
      <c r="D150" s="26">
        <f t="shared" si="20"/>
        <v>197177800</v>
      </c>
      <c r="E150" s="26">
        <v>197177800</v>
      </c>
      <c r="F150" s="26"/>
      <c r="G150" s="20">
        <f t="shared" si="18"/>
        <v>147399387.40000001</v>
      </c>
      <c r="H150" s="26">
        <v>147399387.40000001</v>
      </c>
      <c r="I150" s="26"/>
      <c r="J150" s="20">
        <f t="shared" si="34"/>
        <v>74.754555228834079</v>
      </c>
      <c r="K150" s="20">
        <f t="shared" si="34"/>
        <v>74.754555228834079</v>
      </c>
      <c r="L150" s="20" t="e">
        <f t="shared" si="34"/>
        <v>#DIV/0!</v>
      </c>
      <c r="M150" s="7"/>
    </row>
    <row r="151" spans="1:13" ht="15.6" x14ac:dyDescent="0.3">
      <c r="A151" s="114" t="s">
        <v>155</v>
      </c>
      <c r="B151" s="24" t="s">
        <v>19</v>
      </c>
      <c r="C151" s="25" t="s">
        <v>417</v>
      </c>
      <c r="D151" s="26">
        <f>D155+D154</f>
        <v>12134900</v>
      </c>
      <c r="E151" s="26">
        <f>E152+E155+E154</f>
        <v>13952900</v>
      </c>
      <c r="F151" s="26">
        <f>F152+F155</f>
        <v>1770000</v>
      </c>
      <c r="G151" s="20">
        <f>G154+G155</f>
        <v>8286789.6200000001</v>
      </c>
      <c r="H151" s="26">
        <f>H152+H155+H154</f>
        <v>9650298.620000001</v>
      </c>
      <c r="I151" s="26">
        <f>I155+I154</f>
        <v>1770000</v>
      </c>
      <c r="J151" s="20">
        <f t="shared" si="34"/>
        <v>68.288899125662354</v>
      </c>
      <c r="K151" s="20">
        <f t="shared" si="34"/>
        <v>69.163389832937966</v>
      </c>
      <c r="L151" s="20">
        <f t="shared" si="34"/>
        <v>100</v>
      </c>
      <c r="M151" s="7"/>
    </row>
    <row r="152" spans="1:13" ht="93.6" x14ac:dyDescent="0.3">
      <c r="A152" s="114" t="s">
        <v>156</v>
      </c>
      <c r="B152" s="24" t="s">
        <v>19</v>
      </c>
      <c r="C152" s="25" t="s">
        <v>418</v>
      </c>
      <c r="D152" s="26"/>
      <c r="E152" s="26">
        <f>E153</f>
        <v>1818000</v>
      </c>
      <c r="F152" s="26">
        <f>F153</f>
        <v>0</v>
      </c>
      <c r="G152" s="20"/>
      <c r="H152" s="26">
        <f>H153</f>
        <v>1363509</v>
      </c>
      <c r="I152" s="26">
        <f>I153</f>
        <v>0</v>
      </c>
      <c r="J152" s="20" t="e">
        <f t="shared" si="34"/>
        <v>#DIV/0!</v>
      </c>
      <c r="K152" s="20">
        <f t="shared" si="34"/>
        <v>75.000495049504948</v>
      </c>
      <c r="L152" s="20" t="e">
        <f t="shared" si="34"/>
        <v>#DIV/0!</v>
      </c>
      <c r="M152" s="7"/>
    </row>
    <row r="153" spans="1:13" ht="109.2" x14ac:dyDescent="0.3">
      <c r="A153" s="114" t="s">
        <v>157</v>
      </c>
      <c r="B153" s="24" t="s">
        <v>19</v>
      </c>
      <c r="C153" s="25" t="s">
        <v>419</v>
      </c>
      <c r="D153" s="26"/>
      <c r="E153" s="26">
        <v>1818000</v>
      </c>
      <c r="F153" s="26"/>
      <c r="G153" s="20"/>
      <c r="H153" s="26">
        <v>1363509</v>
      </c>
      <c r="I153" s="26"/>
      <c r="J153" s="26" t="e">
        <f t="shared" ref="J153:J160" si="35">G153/D153*100</f>
        <v>#DIV/0!</v>
      </c>
      <c r="K153" s="26">
        <f t="shared" ref="K153:K160" si="36">H153/E153*100</f>
        <v>75.000495049504948</v>
      </c>
      <c r="L153" s="26" t="e">
        <f t="shared" ref="L153:L160" si="37">I153/F153*100</f>
        <v>#DIV/0!</v>
      </c>
      <c r="M153" s="7"/>
    </row>
    <row r="154" spans="1:13" ht="15.6" x14ac:dyDescent="0.3">
      <c r="A154" s="114" t="s">
        <v>432</v>
      </c>
      <c r="B154" s="24" t="s">
        <v>19</v>
      </c>
      <c r="C154" s="25" t="s">
        <v>431</v>
      </c>
      <c r="D154" s="26">
        <f>E154</f>
        <v>0</v>
      </c>
      <c r="E154" s="26"/>
      <c r="F154" s="26"/>
      <c r="G154" s="20">
        <f>H154</f>
        <v>0</v>
      </c>
      <c r="H154" s="26"/>
      <c r="I154" s="26"/>
      <c r="J154" s="26"/>
      <c r="K154" s="26"/>
      <c r="L154" s="26"/>
      <c r="M154" s="7"/>
    </row>
    <row r="155" spans="1:13" ht="15.6" x14ac:dyDescent="0.3">
      <c r="A155" s="114" t="s">
        <v>420</v>
      </c>
      <c r="B155" s="47" t="s">
        <v>19</v>
      </c>
      <c r="C155" s="48" t="s">
        <v>421</v>
      </c>
      <c r="D155" s="49">
        <f>E155+D159</f>
        <v>12134900</v>
      </c>
      <c r="E155" s="49">
        <f>E156+E157+E158</f>
        <v>12134900</v>
      </c>
      <c r="F155" s="49">
        <f>F159</f>
        <v>1770000</v>
      </c>
      <c r="G155" s="53">
        <f>H155+G159</f>
        <v>8286789.6200000001</v>
      </c>
      <c r="H155" s="49">
        <f>H156+H157+H158</f>
        <v>8286789.6200000001</v>
      </c>
      <c r="I155" s="49">
        <f>I159</f>
        <v>1770000</v>
      </c>
      <c r="J155" s="49">
        <f t="shared" si="35"/>
        <v>68.288899125662354</v>
      </c>
      <c r="K155" s="49">
        <f t="shared" si="36"/>
        <v>68.288899125662354</v>
      </c>
      <c r="L155" s="49">
        <f t="shared" si="37"/>
        <v>100</v>
      </c>
      <c r="M155" s="7"/>
    </row>
    <row r="156" spans="1:13" ht="31.2" x14ac:dyDescent="0.3">
      <c r="A156" s="114" t="s">
        <v>426</v>
      </c>
      <c r="B156" s="24" t="s">
        <v>19</v>
      </c>
      <c r="C156" s="25" t="s">
        <v>481</v>
      </c>
      <c r="D156" s="26">
        <f>E156</f>
        <v>10546200</v>
      </c>
      <c r="E156" s="26">
        <v>10546200</v>
      </c>
      <c r="F156" s="26"/>
      <c r="G156" s="20">
        <f t="shared" si="18"/>
        <v>6698089.6200000001</v>
      </c>
      <c r="H156" s="26">
        <v>6698089.6200000001</v>
      </c>
      <c r="I156" s="26"/>
      <c r="J156" s="26">
        <f t="shared" si="35"/>
        <v>63.511877453490364</v>
      </c>
      <c r="K156" s="26">
        <f t="shared" si="36"/>
        <v>63.511877453490364</v>
      </c>
      <c r="L156" s="26" t="e">
        <f t="shared" si="37"/>
        <v>#DIV/0!</v>
      </c>
      <c r="M156" s="7"/>
    </row>
    <row r="157" spans="1:13" ht="31.2" x14ac:dyDescent="0.3">
      <c r="A157" s="114" t="s">
        <v>426</v>
      </c>
      <c r="B157" s="24" t="s">
        <v>19</v>
      </c>
      <c r="C157" s="25" t="s">
        <v>478</v>
      </c>
      <c r="D157" s="26">
        <f>E157</f>
        <v>0</v>
      </c>
      <c r="E157" s="26"/>
      <c r="F157" s="26"/>
      <c r="G157" s="20">
        <f>H157</f>
        <v>0</v>
      </c>
      <c r="H157" s="26"/>
      <c r="I157" s="26"/>
      <c r="J157" s="26"/>
      <c r="K157" s="26" t="e">
        <f t="shared" si="36"/>
        <v>#DIV/0!</v>
      </c>
      <c r="L157" s="26"/>
      <c r="M157" s="7"/>
    </row>
    <row r="158" spans="1:13" ht="15.6" x14ac:dyDescent="0.3">
      <c r="A158" s="114" t="s">
        <v>489</v>
      </c>
      <c r="B158" s="24" t="s">
        <v>19</v>
      </c>
      <c r="C158" s="25" t="s">
        <v>488</v>
      </c>
      <c r="D158" s="26">
        <f>E158</f>
        <v>1588700</v>
      </c>
      <c r="E158" s="26">
        <v>1588700</v>
      </c>
      <c r="F158" s="26"/>
      <c r="G158" s="20">
        <f>H158</f>
        <v>1588700</v>
      </c>
      <c r="H158" s="26">
        <v>1588700</v>
      </c>
      <c r="I158" s="26"/>
      <c r="J158" s="26"/>
      <c r="K158" s="26">
        <f t="shared" si="36"/>
        <v>100</v>
      </c>
      <c r="L158" s="26"/>
      <c r="M158" s="7"/>
    </row>
    <row r="159" spans="1:13" ht="31.2" x14ac:dyDescent="0.3">
      <c r="A159" s="114" t="s">
        <v>427</v>
      </c>
      <c r="B159" s="24" t="s">
        <v>19</v>
      </c>
      <c r="C159" s="25" t="s">
        <v>425</v>
      </c>
      <c r="D159" s="26"/>
      <c r="E159" s="26"/>
      <c r="F159" s="26">
        <v>1770000</v>
      </c>
      <c r="G159" s="20"/>
      <c r="H159" s="26"/>
      <c r="I159" s="26">
        <v>1770000</v>
      </c>
      <c r="J159" s="26" t="e">
        <f t="shared" si="35"/>
        <v>#DIV/0!</v>
      </c>
      <c r="K159" s="26" t="e">
        <f t="shared" si="36"/>
        <v>#DIV/0!</v>
      </c>
      <c r="L159" s="26">
        <f t="shared" si="37"/>
        <v>100</v>
      </c>
      <c r="M159" s="7"/>
    </row>
    <row r="160" spans="1:13" ht="15.6" x14ac:dyDescent="0.3">
      <c r="A160" s="114" t="s">
        <v>451</v>
      </c>
      <c r="B160" s="24" t="s">
        <v>19</v>
      </c>
      <c r="C160" s="25" t="s">
        <v>494</v>
      </c>
      <c r="D160" s="26">
        <f t="shared" si="20"/>
        <v>505000</v>
      </c>
      <c r="E160" s="26">
        <v>505000</v>
      </c>
      <c r="F160" s="26"/>
      <c r="G160" s="20">
        <f t="shared" si="18"/>
        <v>2843073</v>
      </c>
      <c r="H160" s="26">
        <v>2843073</v>
      </c>
      <c r="I160" s="26"/>
      <c r="J160" s="20">
        <f t="shared" si="35"/>
        <v>562.98475247524755</v>
      </c>
      <c r="K160" s="26">
        <f t="shared" si="36"/>
        <v>562.98475247524755</v>
      </c>
      <c r="L160" s="26" t="e">
        <f t="shared" si="37"/>
        <v>#DIV/0!</v>
      </c>
      <c r="M160" s="7"/>
    </row>
    <row r="161" spans="1:13" ht="15.6" x14ac:dyDescent="0.3">
      <c r="A161" s="114" t="s">
        <v>451</v>
      </c>
      <c r="B161" s="24" t="s">
        <v>19</v>
      </c>
      <c r="C161" s="25" t="s">
        <v>495</v>
      </c>
      <c r="D161" s="26">
        <f t="shared" ref="D161" si="38">E161+F161</f>
        <v>40000</v>
      </c>
      <c r="E161" s="26"/>
      <c r="F161" s="26">
        <v>40000</v>
      </c>
      <c r="G161" s="20">
        <f>I161</f>
        <v>440000</v>
      </c>
      <c r="H161" s="26"/>
      <c r="I161" s="26">
        <v>440000</v>
      </c>
      <c r="J161" s="20">
        <f t="shared" ref="J161" si="39">G161/D161*100</f>
        <v>1100</v>
      </c>
      <c r="K161" s="26" t="e">
        <f t="shared" ref="K161" si="40">H161/E161*100</f>
        <v>#DIV/0!</v>
      </c>
      <c r="L161" s="26">
        <f t="shared" ref="L161" si="41">I161/F161*100</f>
        <v>1100</v>
      </c>
      <c r="M161" s="7"/>
    </row>
    <row r="162" spans="1:13" ht="15.6" x14ac:dyDescent="0.3">
      <c r="A162" s="114"/>
      <c r="B162" s="24" t="s">
        <v>19</v>
      </c>
      <c r="C162" s="25" t="s">
        <v>500</v>
      </c>
      <c r="D162" s="26"/>
      <c r="E162" s="26"/>
      <c r="F162" s="26"/>
      <c r="G162" s="20">
        <f>H162</f>
        <v>-360.94</v>
      </c>
      <c r="H162" s="26">
        <v>-360.94</v>
      </c>
      <c r="I162" s="26"/>
      <c r="J162" s="20"/>
      <c r="K162" s="26"/>
      <c r="L162" s="26"/>
      <c r="M162" s="7"/>
    </row>
    <row r="163" spans="1:13" ht="15.6" x14ac:dyDescent="0.3">
      <c r="A163" s="114"/>
      <c r="B163" s="24" t="s">
        <v>19</v>
      </c>
      <c r="C163" s="25" t="s">
        <v>501</v>
      </c>
      <c r="D163" s="26"/>
      <c r="E163" s="26"/>
      <c r="F163" s="26"/>
      <c r="G163" s="20">
        <f>I163</f>
        <v>-115.5</v>
      </c>
      <c r="H163" s="26"/>
      <c r="I163" s="26">
        <v>-115.5</v>
      </c>
      <c r="J163" s="20"/>
      <c r="K163" s="26"/>
      <c r="L163" s="26"/>
      <c r="M163" s="7"/>
    </row>
    <row r="164" spans="1:13" ht="78" x14ac:dyDescent="0.3">
      <c r="A164" s="111" t="s">
        <v>159</v>
      </c>
      <c r="B164" s="24" t="s">
        <v>19</v>
      </c>
      <c r="C164" s="25" t="s">
        <v>158</v>
      </c>
      <c r="D164" s="26">
        <f t="shared" si="20"/>
        <v>-7580861.7599999998</v>
      </c>
      <c r="E164" s="26">
        <f>E165+E166</f>
        <v>-7580861.7599999998</v>
      </c>
      <c r="F164" s="26">
        <f>F165+F166</f>
        <v>0</v>
      </c>
      <c r="G164" s="53">
        <f t="shared" si="18"/>
        <v>-7580861.7599999998</v>
      </c>
      <c r="H164" s="26">
        <f>H165+H166</f>
        <v>-7580861.7599999998</v>
      </c>
      <c r="I164" s="26">
        <f>I165+I166</f>
        <v>0</v>
      </c>
      <c r="J164" s="20">
        <f t="shared" ref="J164:L165" si="42">G164/D164*100</f>
        <v>100</v>
      </c>
      <c r="K164" s="20">
        <f t="shared" si="42"/>
        <v>100</v>
      </c>
      <c r="L164" s="20" t="e">
        <f t="shared" si="42"/>
        <v>#DIV/0!</v>
      </c>
      <c r="M164" s="7"/>
    </row>
    <row r="165" spans="1:13" ht="78" x14ac:dyDescent="0.3">
      <c r="A165" s="114" t="s">
        <v>159</v>
      </c>
      <c r="B165" s="24" t="s">
        <v>19</v>
      </c>
      <c r="C165" s="25" t="s">
        <v>422</v>
      </c>
      <c r="D165" s="26">
        <f t="shared" si="20"/>
        <v>-7580861.7599999998</v>
      </c>
      <c r="E165" s="26">
        <v>-7580861.7599999998</v>
      </c>
      <c r="F165" s="26"/>
      <c r="G165" s="20">
        <f t="shared" si="18"/>
        <v>-7580861.7599999998</v>
      </c>
      <c r="H165" s="26">
        <v>-7580861.7599999998</v>
      </c>
      <c r="I165" s="26"/>
      <c r="J165" s="20">
        <f t="shared" si="42"/>
        <v>100</v>
      </c>
      <c r="K165" s="20">
        <f t="shared" si="42"/>
        <v>100</v>
      </c>
      <c r="L165" s="20" t="e">
        <f t="shared" si="42"/>
        <v>#DIV/0!</v>
      </c>
      <c r="M165" s="7"/>
    </row>
    <row r="166" spans="1:13" ht="63" thickBot="1" x14ac:dyDescent="0.35">
      <c r="A166" s="114" t="s">
        <v>160</v>
      </c>
      <c r="B166" s="24" t="s">
        <v>19</v>
      </c>
      <c r="C166" s="25" t="s">
        <v>423</v>
      </c>
      <c r="D166" s="26">
        <f t="shared" si="20"/>
        <v>0</v>
      </c>
      <c r="E166" s="26"/>
      <c r="F166" s="26"/>
      <c r="G166" s="20">
        <f t="shared" si="18"/>
        <v>0</v>
      </c>
      <c r="H166" s="26"/>
      <c r="I166" s="26"/>
      <c r="J166" s="26"/>
      <c r="K166" s="26"/>
      <c r="L166" s="26"/>
      <c r="M166" s="7"/>
    </row>
    <row r="167" spans="1:13" x14ac:dyDescent="0.3">
      <c r="A167" s="8"/>
      <c r="B167" s="11"/>
      <c r="C167" s="11"/>
      <c r="D167" s="12"/>
      <c r="E167" s="12"/>
      <c r="F167" s="12"/>
      <c r="G167" s="12"/>
      <c r="H167" s="12"/>
      <c r="I167" s="12"/>
      <c r="J167" s="12"/>
      <c r="K167" s="12"/>
      <c r="L167" s="12"/>
      <c r="M167" s="3" t="s">
        <v>161</v>
      </c>
    </row>
    <row r="168" spans="1:13" x14ac:dyDescent="0.3">
      <c r="A168" s="8"/>
      <c r="B168" s="8"/>
      <c r="C168" s="8"/>
      <c r="D168" s="13"/>
      <c r="E168" s="13"/>
      <c r="F168" s="13"/>
      <c r="G168" s="13"/>
      <c r="H168" s="13"/>
      <c r="I168" s="13"/>
      <c r="J168" s="13"/>
      <c r="K168" s="13"/>
      <c r="L168" s="13"/>
      <c r="M168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B55" workbookViewId="0">
      <selection activeCell="G63" sqref="G63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808860019.88999999</v>
      </c>
      <c r="E7" s="49">
        <f t="shared" si="0"/>
        <v>731679438.18000007</v>
      </c>
      <c r="F7" s="49">
        <f t="shared" si="0"/>
        <v>148557544.70999998</v>
      </c>
      <c r="G7" s="49">
        <f t="shared" si="0"/>
        <v>617066793.69000006</v>
      </c>
      <c r="H7" s="49">
        <f>H9+H18+H20+H25+H31+H38+H44+H47+H49+H54+H57+H59+H36</f>
        <v>586104924.23000014</v>
      </c>
      <c r="I7" s="49">
        <f t="shared" si="0"/>
        <v>91382953.459999993</v>
      </c>
      <c r="J7" s="49">
        <f>G7/D7*100</f>
        <v>76.288452700866259</v>
      </c>
      <c r="K7" s="49">
        <f>H7/E7*100</f>
        <v>80.104058368497263</v>
      </c>
      <c r="L7" s="49">
        <f>I7/F7*100</f>
        <v>61.513505516255783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209307960.31999999</v>
      </c>
      <c r="E9" s="49">
        <f t="shared" si="1"/>
        <v>156872712.84</v>
      </c>
      <c r="F9" s="49">
        <f t="shared" si="1"/>
        <v>52435247.479999997</v>
      </c>
      <c r="G9" s="49">
        <f t="shared" si="1"/>
        <v>171147426.38</v>
      </c>
      <c r="H9" s="49">
        <f t="shared" si="1"/>
        <v>127555550.27000001</v>
      </c>
      <c r="I9" s="49">
        <f t="shared" si="1"/>
        <v>43591876.109999999</v>
      </c>
      <c r="J9" s="49">
        <f t="shared" ref="J9:L13" si="2">G9/D9*100</f>
        <v>81.768235722302023</v>
      </c>
      <c r="K9" s="49">
        <f t="shared" si="2"/>
        <v>81.311496410531518</v>
      </c>
      <c r="L9" s="49">
        <f t="shared" si="2"/>
        <v>83.134681736034409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10595738</v>
      </c>
      <c r="E10" s="59">
        <v>3941000</v>
      </c>
      <c r="F10" s="59">
        <v>6654738</v>
      </c>
      <c r="G10" s="59">
        <f>H10+I10</f>
        <v>8957258.0899999999</v>
      </c>
      <c r="H10" s="59">
        <v>3164725.46</v>
      </c>
      <c r="I10" s="59">
        <v>5792532.6299999999</v>
      </c>
      <c r="J10" s="26">
        <f t="shared" si="2"/>
        <v>84.536424834211644</v>
      </c>
      <c r="K10" s="26">
        <f t="shared" si="2"/>
        <v>80.302599847754379</v>
      </c>
      <c r="L10" s="26">
        <f t="shared" si="2"/>
        <v>87.043736808271035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81631.51999999999</v>
      </c>
      <c r="E11" s="59">
        <v>53631.519999999997</v>
      </c>
      <c r="F11" s="59">
        <v>28000</v>
      </c>
      <c r="G11" s="59">
        <f t="shared" ref="G11:G17" si="4">H11+I11</f>
        <v>57310.52</v>
      </c>
      <c r="H11" s="59">
        <v>51360.52</v>
      </c>
      <c r="I11" s="59">
        <v>5950</v>
      </c>
      <c r="J11" s="26">
        <f t="shared" si="2"/>
        <v>70.206361464297132</v>
      </c>
      <c r="K11" s="26">
        <f t="shared" si="2"/>
        <v>95.76554981100665</v>
      </c>
      <c r="L11" s="26">
        <f t="shared" si="2"/>
        <v>21.25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82504401.139999986</v>
      </c>
      <c r="E12" s="59">
        <v>36809991.659999996</v>
      </c>
      <c r="F12" s="59">
        <v>45694409.479999997</v>
      </c>
      <c r="G12" s="59">
        <f>H12+I12</f>
        <v>69408731.780000001</v>
      </c>
      <c r="H12" s="59">
        <v>31616738.300000001</v>
      </c>
      <c r="I12" s="59">
        <v>37791993.479999997</v>
      </c>
      <c r="J12" s="26">
        <f t="shared" si="2"/>
        <v>84.127308144715556</v>
      </c>
      <c r="K12" s="26">
        <f t="shared" si="2"/>
        <v>85.891729050177148</v>
      </c>
      <c r="L12" s="26">
        <f t="shared" si="2"/>
        <v>82.705945672722152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800</v>
      </c>
      <c r="E13" s="59">
        <v>800</v>
      </c>
      <c r="F13" s="59">
        <v>0</v>
      </c>
      <c r="G13" s="59">
        <f t="shared" si="4"/>
        <v>800</v>
      </c>
      <c r="H13" s="59">
        <v>800</v>
      </c>
      <c r="I13" s="59">
        <v>0</v>
      </c>
      <c r="J13" s="26"/>
      <c r="K13" s="26">
        <f t="shared" si="2"/>
        <v>100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26074086.969999999</v>
      </c>
      <c r="E14" s="59">
        <v>26074086.969999999</v>
      </c>
      <c r="F14" s="59">
        <v>0</v>
      </c>
      <c r="G14" s="59">
        <f t="shared" si="4"/>
        <v>21376765.82</v>
      </c>
      <c r="H14" s="59">
        <v>21376765.82</v>
      </c>
      <c r="I14" s="59">
        <v>0</v>
      </c>
      <c r="J14" s="26">
        <f>G14/D14*100</f>
        <v>81.984714726906503</v>
      </c>
      <c r="K14" s="26">
        <f>H14/E14*100</f>
        <v>81.984714726906503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89945302.689999998</v>
      </c>
      <c r="E17" s="59">
        <v>89943202.689999998</v>
      </c>
      <c r="F17" s="59">
        <v>2100</v>
      </c>
      <c r="G17" s="59">
        <f t="shared" si="4"/>
        <v>71346560.170000002</v>
      </c>
      <c r="H17" s="59">
        <v>71345160.170000002</v>
      </c>
      <c r="I17" s="59">
        <v>1400</v>
      </c>
      <c r="J17" s="26">
        <f t="shared" ref="J17:J61" si="5">G17/D17*100</f>
        <v>79.322163621927771</v>
      </c>
      <c r="K17" s="26">
        <f t="shared" ref="K17:K61" si="6">H17/E17*100</f>
        <v>79.322459103329493</v>
      </c>
      <c r="L17" s="26">
        <f t="shared" ref="L17:L61" si="7">I17/F17*100</f>
        <v>66.666666666666657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1298400</v>
      </c>
      <c r="E18" s="49">
        <f t="shared" si="8"/>
        <v>0</v>
      </c>
      <c r="F18" s="49">
        <f t="shared" si="8"/>
        <v>1298400</v>
      </c>
      <c r="G18" s="49">
        <f t="shared" si="8"/>
        <v>1040915.33</v>
      </c>
      <c r="H18" s="49">
        <f t="shared" si="8"/>
        <v>0</v>
      </c>
      <c r="I18" s="49">
        <f t="shared" si="8"/>
        <v>1040915.33</v>
      </c>
      <c r="J18" s="49">
        <f t="shared" si="5"/>
        <v>80.169079636475658</v>
      </c>
      <c r="K18" s="49" t="e">
        <f t="shared" si="6"/>
        <v>#DIV/0!</v>
      </c>
      <c r="L18" s="49">
        <f t="shared" si="7"/>
        <v>80.169079636475658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1298400</v>
      </c>
      <c r="E19" s="59"/>
      <c r="F19" s="59">
        <v>1298400</v>
      </c>
      <c r="G19" s="59">
        <f>I19</f>
        <v>1040915.33</v>
      </c>
      <c r="H19" s="59"/>
      <c r="I19" s="59">
        <v>1040915.33</v>
      </c>
      <c r="J19" s="26">
        <f t="shared" si="5"/>
        <v>80.169079636475658</v>
      </c>
      <c r="K19" s="26" t="e">
        <f t="shared" si="6"/>
        <v>#DIV/0!</v>
      </c>
      <c r="L19" s="26">
        <f t="shared" si="7"/>
        <v>80.169079636475658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G20" si="9">D22+D23+D21+D24</f>
        <v>14274560</v>
      </c>
      <c r="E20" s="49">
        <f t="shared" si="9"/>
        <v>12451750</v>
      </c>
      <c r="F20" s="49">
        <f t="shared" si="9"/>
        <v>1822810</v>
      </c>
      <c r="G20" s="49">
        <f t="shared" si="9"/>
        <v>11152134.23</v>
      </c>
      <c r="H20" s="49">
        <f>H21+H22+H23+H24</f>
        <v>9908720.6500000004</v>
      </c>
      <c r="I20" s="49">
        <f>I22+I23</f>
        <v>1243413.58</v>
      </c>
      <c r="J20" s="49">
        <f t="shared" si="5"/>
        <v>78.125940344220766</v>
      </c>
      <c r="K20" s="49">
        <f t="shared" si="6"/>
        <v>79.57693215813039</v>
      </c>
      <c r="L20" s="49">
        <f t="shared" si="7"/>
        <v>68.214107888370151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12426500</v>
      </c>
      <c r="E22" s="59">
        <v>11882500</v>
      </c>
      <c r="F22" s="59">
        <v>544000</v>
      </c>
      <c r="G22" s="59">
        <f>H22+I22</f>
        <v>9745808.8499999996</v>
      </c>
      <c r="H22" s="59">
        <v>9394722.25</v>
      </c>
      <c r="I22" s="59">
        <v>351086.6</v>
      </c>
      <c r="J22" s="26">
        <f t="shared" si="5"/>
        <v>78.427625236389972</v>
      </c>
      <c r="K22" s="26">
        <f t="shared" si="6"/>
        <v>79.063515674310963</v>
      </c>
      <c r="L22" s="26">
        <f t="shared" si="7"/>
        <v>64.537977941176464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1278810</v>
      </c>
      <c r="E23" s="59"/>
      <c r="F23" s="59">
        <v>1278810</v>
      </c>
      <c r="G23" s="59">
        <f>H23+I23</f>
        <v>892326.98</v>
      </c>
      <c r="H23" s="59">
        <v>0</v>
      </c>
      <c r="I23" s="59">
        <v>892326.98</v>
      </c>
      <c r="J23" s="26">
        <f t="shared" si="5"/>
        <v>69.777916969682749</v>
      </c>
      <c r="K23" s="26" t="e">
        <f t="shared" si="6"/>
        <v>#DIV/0!</v>
      </c>
      <c r="L23" s="26">
        <f t="shared" si="7"/>
        <v>69.777916969682749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569250</v>
      </c>
      <c r="E24" s="59">
        <v>569250</v>
      </c>
      <c r="F24" s="59"/>
      <c r="G24" s="59">
        <f>H24+I24</f>
        <v>513998.4</v>
      </c>
      <c r="H24" s="59">
        <v>513998.4</v>
      </c>
      <c r="I24" s="59"/>
      <c r="J24" s="26">
        <f t="shared" si="5"/>
        <v>90.293965744400523</v>
      </c>
      <c r="K24" s="26">
        <f t="shared" si="6"/>
        <v>90.293965744400523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11761329.4</v>
      </c>
      <c r="E25" s="49">
        <f t="shared" ref="E25:I25" si="10">E26+E27+E28+E29+E30</f>
        <v>1898447.49</v>
      </c>
      <c r="F25" s="49">
        <f t="shared" si="10"/>
        <v>9862881.9100000001</v>
      </c>
      <c r="G25" s="49">
        <f t="shared" si="10"/>
        <v>7028620.7400000002</v>
      </c>
      <c r="H25" s="49">
        <f t="shared" si="10"/>
        <v>565467.79</v>
      </c>
      <c r="I25" s="49">
        <f t="shared" si="10"/>
        <v>6463152.9499999993</v>
      </c>
      <c r="J25" s="49">
        <f t="shared" si="5"/>
        <v>59.760427592479473</v>
      </c>
      <c r="K25" s="49">
        <f t="shared" si="6"/>
        <v>29.785800923047915</v>
      </c>
      <c r="L25" s="49">
        <f t="shared" si="7"/>
        <v>65.53006523830517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166000</v>
      </c>
      <c r="E26" s="59"/>
      <c r="F26" s="59">
        <v>166000</v>
      </c>
      <c r="G26" s="59">
        <f>H26+I26</f>
        <v>145375.94</v>
      </c>
      <c r="H26" s="59"/>
      <c r="I26" s="59">
        <v>145375.94</v>
      </c>
      <c r="J26" s="26">
        <f t="shared" si="5"/>
        <v>87.575867469879526</v>
      </c>
      <c r="K26" s="26" t="e">
        <f t="shared" si="6"/>
        <v>#DIV/0!</v>
      </c>
      <c r="L26" s="26">
        <f t="shared" si="7"/>
        <v>87.575867469879526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5500329.4000000004</v>
      </c>
      <c r="E29" s="59">
        <v>48447.49</v>
      </c>
      <c r="F29" s="59">
        <v>5451881.9100000001</v>
      </c>
      <c r="G29" s="59">
        <f>H29+I29</f>
        <v>3201644.61</v>
      </c>
      <c r="H29" s="59">
        <v>0</v>
      </c>
      <c r="I29" s="59">
        <v>3201644.61</v>
      </c>
      <c r="J29" s="26">
        <f t="shared" si="5"/>
        <v>58.208234037765074</v>
      </c>
      <c r="K29" s="26">
        <f t="shared" si="6"/>
        <v>0</v>
      </c>
      <c r="L29" s="26">
        <f t="shared" si="7"/>
        <v>58.725494477924222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6095000</v>
      </c>
      <c r="E30" s="59">
        <v>1850000</v>
      </c>
      <c r="F30" s="59">
        <v>4245000</v>
      </c>
      <c r="G30" s="59">
        <f>H30+I30</f>
        <v>3681600.19</v>
      </c>
      <c r="H30" s="59">
        <v>565467.79</v>
      </c>
      <c r="I30" s="59">
        <v>3116132.4</v>
      </c>
      <c r="J30" s="26">
        <f t="shared" si="5"/>
        <v>60.40361263330599</v>
      </c>
      <c r="K30" s="26">
        <f t="shared" si="6"/>
        <v>30.565826486486486</v>
      </c>
      <c r="L30" s="26">
        <f t="shared" si="7"/>
        <v>73.407123674911659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78682373.839999989</v>
      </c>
      <c r="E31" s="49">
        <f>E32+E33+E34+E35</f>
        <v>1156453.52</v>
      </c>
      <c r="F31" s="49">
        <f t="shared" ref="F31:I31" si="13">F32+F33+F34</f>
        <v>77525920.319999993</v>
      </c>
      <c r="G31" s="49">
        <f>G32+G33+G34+G35</f>
        <v>34952324.759999998</v>
      </c>
      <c r="H31" s="49">
        <f>H32+H33+H34+H35</f>
        <v>258022.12</v>
      </c>
      <c r="I31" s="49">
        <f t="shared" si="13"/>
        <v>34694302.640000001</v>
      </c>
      <c r="J31" s="49">
        <f t="shared" si="5"/>
        <v>44.422051666965828</v>
      </c>
      <c r="K31" s="49">
        <f t="shared" si="6"/>
        <v>22.311499384774237</v>
      </c>
      <c r="L31" s="49">
        <f t="shared" si="7"/>
        <v>44.751874594708461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16587395.26</v>
      </c>
      <c r="E32" s="59"/>
      <c r="F32" s="59">
        <v>16587395.26</v>
      </c>
      <c r="G32" s="59">
        <f>H32+I32</f>
        <v>14051029.23</v>
      </c>
      <c r="H32" s="59">
        <v>0</v>
      </c>
      <c r="I32" s="59">
        <v>14051029.23</v>
      </c>
      <c r="J32" s="26">
        <f t="shared" si="5"/>
        <v>84.709075835936886</v>
      </c>
      <c r="K32" s="26" t="e">
        <f t="shared" si="6"/>
        <v>#DIV/0!</v>
      </c>
      <c r="L32" s="26">
        <f t="shared" si="7"/>
        <v>84.709075835936886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8741609</v>
      </c>
      <c r="E33" s="59"/>
      <c r="F33" s="59">
        <v>8741609</v>
      </c>
      <c r="G33" s="59">
        <f>H33+I33</f>
        <v>6552511.4299999997</v>
      </c>
      <c r="H33" s="59"/>
      <c r="I33" s="59">
        <v>6552511.4299999997</v>
      </c>
      <c r="J33" s="26">
        <f t="shared" si="5"/>
        <v>74.957727233052864</v>
      </c>
      <c r="K33" s="26" t="e">
        <f t="shared" si="6"/>
        <v>#DIV/0!</v>
      </c>
      <c r="L33" s="26">
        <f t="shared" si="7"/>
        <v>74.957727233052864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52196916.060000002</v>
      </c>
      <c r="E34" s="59">
        <v>0</v>
      </c>
      <c r="F34" s="59">
        <v>52196916.060000002</v>
      </c>
      <c r="G34" s="59">
        <f>H34+I34</f>
        <v>14090761.98</v>
      </c>
      <c r="H34" s="59">
        <v>0</v>
      </c>
      <c r="I34" s="59">
        <v>14090761.98</v>
      </c>
      <c r="J34" s="26">
        <f t="shared" si="5"/>
        <v>26.995391765679727</v>
      </c>
      <c r="K34" s="26" t="e">
        <f t="shared" si="6"/>
        <v>#DIV/0!</v>
      </c>
      <c r="L34" s="26">
        <f t="shared" si="7"/>
        <v>26.995391765679727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1156453.52</v>
      </c>
      <c r="E35" s="59">
        <v>1156453.52</v>
      </c>
      <c r="F35" s="59">
        <v>0</v>
      </c>
      <c r="G35" s="59">
        <f t="shared" ref="G35" si="15">H35+I35</f>
        <v>258022.12</v>
      </c>
      <c r="H35" s="59">
        <v>258022.12</v>
      </c>
      <c r="I35" s="59">
        <v>0</v>
      </c>
      <c r="J35" s="26">
        <f t="shared" si="5"/>
        <v>22.311499384774237</v>
      </c>
      <c r="K35" s="26">
        <f t="shared" si="6"/>
        <v>22.311499384774237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 t="shared" ref="D36:I36" si="16">D37</f>
        <v>3754600</v>
      </c>
      <c r="E36" s="49">
        <f t="shared" si="16"/>
        <v>3754600</v>
      </c>
      <c r="F36" s="49">
        <f t="shared" si="16"/>
        <v>0</v>
      </c>
      <c r="G36" s="49">
        <f t="shared" si="16"/>
        <v>11300.59</v>
      </c>
      <c r="H36" s="49">
        <f t="shared" si="16"/>
        <v>11300.59</v>
      </c>
      <c r="I36" s="49">
        <f t="shared" si="16"/>
        <v>0</v>
      </c>
      <c r="J36" s="49">
        <f t="shared" si="5"/>
        <v>0.30097986469930216</v>
      </c>
      <c r="K36" s="49">
        <f t="shared" si="6"/>
        <v>0.30097986469930216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3754600</v>
      </c>
      <c r="E37" s="59">
        <v>3754600</v>
      </c>
      <c r="F37" s="59">
        <v>0</v>
      </c>
      <c r="G37" s="59">
        <f>H37+I37</f>
        <v>11300.59</v>
      </c>
      <c r="H37" s="59">
        <v>11300.59</v>
      </c>
      <c r="I37" s="59"/>
      <c r="J37" s="26">
        <f t="shared" si="5"/>
        <v>0.30097986469930216</v>
      </c>
      <c r="K37" s="26">
        <f t="shared" si="6"/>
        <v>0.30097986469930216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422600213.00999999</v>
      </c>
      <c r="E38" s="49">
        <f>E39+E40+E42+E43+E41</f>
        <v>422600213.00999999</v>
      </c>
      <c r="F38" s="49">
        <v>0</v>
      </c>
      <c r="G38" s="49">
        <f>G39+G40+G42+G43+G41</f>
        <v>337782576.48000002</v>
      </c>
      <c r="H38" s="49">
        <f>H39+H40+H42+H43+H41</f>
        <v>337782576.48000002</v>
      </c>
      <c r="I38" s="49">
        <v>0</v>
      </c>
      <c r="J38" s="49">
        <f t="shared" si="5"/>
        <v>79.929580270232165</v>
      </c>
      <c r="K38" s="49">
        <f t="shared" si="6"/>
        <v>79.929580270232165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92620036.219999999</v>
      </c>
      <c r="E39" s="59">
        <v>92620036.219999999</v>
      </c>
      <c r="F39" s="59">
        <v>0</v>
      </c>
      <c r="G39" s="59">
        <f>H39+I39</f>
        <v>74323128.890000001</v>
      </c>
      <c r="H39" s="59">
        <v>74323128.890000001</v>
      </c>
      <c r="I39" s="59">
        <v>0</v>
      </c>
      <c r="J39" s="26">
        <f t="shared" si="5"/>
        <v>80.245195233416425</v>
      </c>
      <c r="K39" s="26">
        <f t="shared" si="6"/>
        <v>80.245195233416425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7">E40+F40</f>
        <v>238260230.40000001</v>
      </c>
      <c r="E40" s="59">
        <v>238260230.40000001</v>
      </c>
      <c r="F40" s="59">
        <v>0</v>
      </c>
      <c r="G40" s="59">
        <f t="shared" ref="G40:G43" si="18">H40+I40</f>
        <v>189925928.09</v>
      </c>
      <c r="H40" s="59">
        <v>189925928.09</v>
      </c>
      <c r="I40" s="59">
        <v>0</v>
      </c>
      <c r="J40" s="26">
        <f t="shared" si="5"/>
        <v>79.713650814131</v>
      </c>
      <c r="K40" s="26">
        <f t="shared" si="6"/>
        <v>79.713650814131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7"/>
        <v>58657006.509999998</v>
      </c>
      <c r="E41" s="59">
        <v>58657006.509999998</v>
      </c>
      <c r="F41" s="59">
        <v>0</v>
      </c>
      <c r="G41" s="59">
        <f t="shared" si="18"/>
        <v>49526392.689999998</v>
      </c>
      <c r="H41" s="59">
        <v>49526392.689999998</v>
      </c>
      <c r="I41" s="59">
        <v>0</v>
      </c>
      <c r="J41" s="26">
        <f t="shared" ref="J41" si="19">G41/D41*100</f>
        <v>84.433890572913256</v>
      </c>
      <c r="K41" s="26">
        <f t="shared" ref="K41" si="20">H41/E41*100</f>
        <v>84.433890572913256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7"/>
        <v>836160.59</v>
      </c>
      <c r="E42" s="59">
        <v>836160.59</v>
      </c>
      <c r="F42" s="59">
        <v>0</v>
      </c>
      <c r="G42" s="59">
        <f t="shared" si="18"/>
        <v>729817.11</v>
      </c>
      <c r="H42" s="59">
        <v>729817.11</v>
      </c>
      <c r="I42" s="26">
        <v>0</v>
      </c>
      <c r="J42" s="26">
        <f t="shared" si="5"/>
        <v>87.281931094121518</v>
      </c>
      <c r="K42" s="26">
        <f t="shared" si="6"/>
        <v>87.281931094121518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7"/>
        <v>32226779.289999999</v>
      </c>
      <c r="E43" s="59">
        <v>32226779.289999999</v>
      </c>
      <c r="F43" s="59">
        <v>0</v>
      </c>
      <c r="G43" s="59">
        <f t="shared" si="18"/>
        <v>23277309.699999999</v>
      </c>
      <c r="H43" s="59">
        <v>23277309.699999999</v>
      </c>
      <c r="I43" s="26">
        <v>0</v>
      </c>
      <c r="J43" s="26">
        <f t="shared" si="5"/>
        <v>72.229711478562081</v>
      </c>
      <c r="K43" s="26">
        <f t="shared" si="6"/>
        <v>72.229711478562081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D45+D46-1000000</f>
        <v>57884677.600000001</v>
      </c>
      <c r="E44" s="49">
        <f t="shared" ref="E44:I44" si="21">E45+E46</f>
        <v>56873414.600000001</v>
      </c>
      <c r="F44" s="49">
        <f t="shared" si="21"/>
        <v>2011263</v>
      </c>
      <c r="G44" s="49">
        <f>H44+I44-1000000</f>
        <v>46056076.399999999</v>
      </c>
      <c r="H44" s="49">
        <f t="shared" si="21"/>
        <v>45328838.350000001</v>
      </c>
      <c r="I44" s="49">
        <f t="shared" si="21"/>
        <v>1727238.05</v>
      </c>
      <c r="J44" s="49">
        <f t="shared" si="5"/>
        <v>79.565229192880565</v>
      </c>
      <c r="K44" s="49">
        <f t="shared" si="6"/>
        <v>79.701278125825766</v>
      </c>
      <c r="L44" s="49">
        <f t="shared" si="7"/>
        <v>85.878278971969351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52644677.600000001</v>
      </c>
      <c r="E45" s="59">
        <v>50633414.600000001</v>
      </c>
      <c r="F45" s="59">
        <v>2011263</v>
      </c>
      <c r="G45" s="59">
        <f>H45+I45</f>
        <v>42212751.909999996</v>
      </c>
      <c r="H45" s="59">
        <v>40485513.859999999</v>
      </c>
      <c r="I45" s="59">
        <v>1727238.05</v>
      </c>
      <c r="J45" s="26">
        <f t="shared" si="5"/>
        <v>80.184272816213422</v>
      </c>
      <c r="K45" s="26">
        <f t="shared" si="6"/>
        <v>79.958095221964342</v>
      </c>
      <c r="L45" s="26">
        <f t="shared" si="7"/>
        <v>85.878278971969351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6240000</v>
      </c>
      <c r="E46" s="59">
        <v>6240000</v>
      </c>
      <c r="F46" s="59">
        <v>0</v>
      </c>
      <c r="G46" s="59">
        <f>H46+I46</f>
        <v>4843324.49</v>
      </c>
      <c r="H46" s="59">
        <v>4843324.49</v>
      </c>
      <c r="I46" s="59"/>
      <c r="J46" s="26">
        <f t="shared" si="5"/>
        <v>77.617379647435897</v>
      </c>
      <c r="K46" s="26">
        <f t="shared" si="6"/>
        <v>77.617379647435897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2">D48</f>
        <v>0</v>
      </c>
      <c r="E47" s="60">
        <f t="shared" si="22"/>
        <v>0</v>
      </c>
      <c r="F47" s="60">
        <f t="shared" si="22"/>
        <v>0</v>
      </c>
      <c r="G47" s="60">
        <f t="shared" si="22"/>
        <v>0</v>
      </c>
      <c r="H47" s="60">
        <f t="shared" si="22"/>
        <v>0</v>
      </c>
      <c r="I47" s="60">
        <f t="shared" si="22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3">SUM(D50:D53)</f>
        <v>7583562.6200000001</v>
      </c>
      <c r="E49" s="49">
        <f t="shared" si="23"/>
        <v>6772582.6200000001</v>
      </c>
      <c r="F49" s="49">
        <f t="shared" si="23"/>
        <v>810980</v>
      </c>
      <c r="G49" s="49">
        <f t="shared" si="23"/>
        <v>6724640.3799999999</v>
      </c>
      <c r="H49" s="49">
        <f t="shared" si="23"/>
        <v>6043100.3799999999</v>
      </c>
      <c r="I49" s="49">
        <f t="shared" si="23"/>
        <v>681540</v>
      </c>
      <c r="J49" s="49">
        <f t="shared" si="5"/>
        <v>88.673895330741004</v>
      </c>
      <c r="K49" s="49">
        <f t="shared" si="6"/>
        <v>89.228891237948446</v>
      </c>
      <c r="L49" s="49">
        <f t="shared" si="7"/>
        <v>84.039063848676903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4745682.62</v>
      </c>
      <c r="E50" s="59">
        <v>3969482.62</v>
      </c>
      <c r="F50" s="59">
        <v>776200</v>
      </c>
      <c r="G50" s="59">
        <f>H50+I50</f>
        <v>4616242.62</v>
      </c>
      <c r="H50" s="59">
        <v>3969482.62</v>
      </c>
      <c r="I50" s="59">
        <v>646760</v>
      </c>
      <c r="J50" s="26">
        <f t="shared" si="5"/>
        <v>97.272468254524782</v>
      </c>
      <c r="K50" s="26">
        <f t="shared" si="6"/>
        <v>100</v>
      </c>
      <c r="L50" s="26">
        <f t="shared" si="7"/>
        <v>83.323885596495757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4">E51+F51</f>
        <v>0</v>
      </c>
      <c r="E51" s="59"/>
      <c r="F51" s="59">
        <v>0</v>
      </c>
      <c r="G51" s="59">
        <f t="shared" ref="G51:G52" si="25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343</v>
      </c>
      <c r="D52" s="59">
        <f>E52+F52</f>
        <v>1256300</v>
      </c>
      <c r="E52" s="59">
        <v>1256300</v>
      </c>
      <c r="F52" s="59"/>
      <c r="G52" s="59">
        <f t="shared" si="25"/>
        <v>688250</v>
      </c>
      <c r="H52" s="59">
        <v>688250</v>
      </c>
      <c r="I52" s="59"/>
      <c r="J52" s="26">
        <f t="shared" si="5"/>
        <v>54.783889198439859</v>
      </c>
      <c r="K52" s="26">
        <f t="shared" si="6"/>
        <v>54.783889198439859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392</v>
      </c>
      <c r="D53" s="59">
        <f t="shared" si="24"/>
        <v>1581580</v>
      </c>
      <c r="E53" s="59">
        <v>1546800</v>
      </c>
      <c r="F53" s="59">
        <v>34780</v>
      </c>
      <c r="G53" s="59">
        <f>H53+I53</f>
        <v>1420147.76</v>
      </c>
      <c r="H53" s="59">
        <v>1385367.76</v>
      </c>
      <c r="I53" s="59">
        <v>34780</v>
      </c>
      <c r="J53" s="26">
        <f t="shared" si="5"/>
        <v>89.792976643609563</v>
      </c>
      <c r="K53" s="26">
        <f t="shared" si="6"/>
        <v>89.563470390483573</v>
      </c>
      <c r="L53" s="26">
        <f t="shared" si="7"/>
        <v>100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6">D55+D56</f>
        <v>1702343.1</v>
      </c>
      <c r="E54" s="49">
        <f t="shared" si="26"/>
        <v>730301.1</v>
      </c>
      <c r="F54" s="49">
        <f t="shared" si="26"/>
        <v>972042</v>
      </c>
      <c r="G54" s="49">
        <f t="shared" si="26"/>
        <v>1170778.3999999999</v>
      </c>
      <c r="H54" s="49">
        <f>H55+H56</f>
        <v>593772.6</v>
      </c>
      <c r="I54" s="49">
        <f t="shared" si="26"/>
        <v>577005.80000000005</v>
      </c>
      <c r="J54" s="49">
        <f t="shared" si="5"/>
        <v>68.774526122260539</v>
      </c>
      <c r="K54" s="49">
        <f t="shared" si="6"/>
        <v>81.30517672779078</v>
      </c>
      <c r="L54" s="49">
        <f t="shared" si="7"/>
        <v>59.360171679824539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947343.1</v>
      </c>
      <c r="E55" s="59">
        <v>730301.1</v>
      </c>
      <c r="F55" s="59">
        <v>217042</v>
      </c>
      <c r="G55" s="59">
        <f>H55+I55</f>
        <v>701801.6</v>
      </c>
      <c r="H55" s="59">
        <v>593772.6</v>
      </c>
      <c r="I55" s="59">
        <v>108029</v>
      </c>
      <c r="J55" s="26">
        <f t="shared" si="5"/>
        <v>74.081037799293625</v>
      </c>
      <c r="K55" s="26">
        <f t="shared" si="6"/>
        <v>81.30517672779078</v>
      </c>
      <c r="L55" s="26">
        <f t="shared" si="7"/>
        <v>49.773315763769226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755000</v>
      </c>
      <c r="E56" s="59">
        <v>0</v>
      </c>
      <c r="F56" s="59">
        <v>755000</v>
      </c>
      <c r="G56" s="59">
        <f>H56+I56</f>
        <v>468976.8</v>
      </c>
      <c r="H56" s="59">
        <v>0</v>
      </c>
      <c r="I56" s="59">
        <v>468976.8</v>
      </c>
      <c r="J56" s="26">
        <f t="shared" si="5"/>
        <v>62.116132450331129</v>
      </c>
      <c r="K56" s="26" t="e">
        <f t="shared" si="6"/>
        <v>#DIV/0!</v>
      </c>
      <c r="L56" s="26">
        <f t="shared" si="7"/>
        <v>62.116132450331129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7">D58</f>
        <v>10000</v>
      </c>
      <c r="E57" s="49">
        <f t="shared" si="27"/>
        <v>10000</v>
      </c>
      <c r="F57" s="49">
        <f t="shared" si="27"/>
        <v>0</v>
      </c>
      <c r="G57" s="49">
        <f t="shared" si="27"/>
        <v>0</v>
      </c>
      <c r="H57" s="49">
        <f t="shared" si="27"/>
        <v>0</v>
      </c>
      <c r="I57" s="49">
        <f t="shared" si="27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8">D61</f>
        <v>0</v>
      </c>
      <c r="E59" s="49">
        <f>E61+E60</f>
        <v>68558963</v>
      </c>
      <c r="F59" s="49">
        <f>F61+F60</f>
        <v>1818000</v>
      </c>
      <c r="G59" s="49">
        <f t="shared" si="28"/>
        <v>0</v>
      </c>
      <c r="H59" s="49">
        <f>H61+H60</f>
        <v>58057575</v>
      </c>
      <c r="I59" s="49">
        <f>I61+I60</f>
        <v>1363509</v>
      </c>
      <c r="J59" s="49" t="e">
        <f t="shared" si="5"/>
        <v>#DIV/0!</v>
      </c>
      <c r="K59" s="49">
        <f t="shared" si="6"/>
        <v>84.682691306168095</v>
      </c>
      <c r="L59" s="49">
        <f t="shared" si="7"/>
        <v>75.000495049504948</v>
      </c>
      <c r="M59" s="7"/>
    </row>
    <row r="60" spans="1:13" ht="31.2" x14ac:dyDescent="0.3">
      <c r="A60" s="56" t="s">
        <v>250</v>
      </c>
      <c r="B60" s="47"/>
      <c r="C60" s="58" t="s">
        <v>344</v>
      </c>
      <c r="D60" s="49"/>
      <c r="E60" s="26">
        <v>67788963</v>
      </c>
      <c r="F60" s="49"/>
      <c r="G60" s="49"/>
      <c r="H60" s="26">
        <v>57287575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>
        <v>770000</v>
      </c>
      <c r="F61" s="59">
        <v>1818000</v>
      </c>
      <c r="G61" s="59"/>
      <c r="H61" s="59">
        <v>770000</v>
      </c>
      <c r="I61" s="59">
        <v>1363509</v>
      </c>
      <c r="J61" s="26" t="e">
        <f t="shared" si="5"/>
        <v>#DIV/0!</v>
      </c>
      <c r="K61" s="26">
        <f t="shared" si="6"/>
        <v>100</v>
      </c>
      <c r="L61" s="26">
        <f t="shared" si="7"/>
        <v>75.000495049504948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-22322226.649999976</v>
      </c>
      <c r="E63" s="42">
        <f>Доходы!E9-Расходы!E7</f>
        <v>-12979779.940000057</v>
      </c>
      <c r="F63" s="42">
        <f>Доходы!F9-Расходы!F7</f>
        <v>-9342446.7099999785</v>
      </c>
      <c r="G63" s="42">
        <f>Доходы!G9-Расходы!G7</f>
        <v>-4693027.9500000477</v>
      </c>
      <c r="H63" s="42">
        <f>Доходы!H9-Расходы!H7</f>
        <v>-458199.32000017166</v>
      </c>
      <c r="I63" s="42">
        <f>Доходы!I9-Расходы!I7</f>
        <v>-4234828.6300000101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4" workbookViewId="0">
      <selection activeCell="C43" sqref="C43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22322226.650000036</v>
      </c>
      <c r="E7" s="85">
        <f>E9+E20</f>
        <v>12979779.940000057</v>
      </c>
      <c r="F7" s="86">
        <f>F20</f>
        <v>9342446.7099999785</v>
      </c>
      <c r="G7" s="85">
        <f>G9+G20</f>
        <v>4693027.9500001818</v>
      </c>
      <c r="H7" s="85">
        <f>H9+H20</f>
        <v>458199.32000017166</v>
      </c>
      <c r="I7" s="87">
        <f>I9+I20</f>
        <v>4234828.6300000101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19507426.650000036</v>
      </c>
      <c r="E20" s="94">
        <f>E21</f>
        <v>10164979.940000057</v>
      </c>
      <c r="F20" s="94">
        <f>F21</f>
        <v>9342446.7099999785</v>
      </c>
      <c r="G20" s="105">
        <f>H20+I20</f>
        <v>4693027.9500001818</v>
      </c>
      <c r="H20" s="94">
        <f>H21</f>
        <v>458199.32000017166</v>
      </c>
      <c r="I20" s="103">
        <f>I21</f>
        <v>4234828.6300000101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19507426.650000036</v>
      </c>
      <c r="E21" s="94">
        <f>E22+E27</f>
        <v>10164979.940000057</v>
      </c>
      <c r="F21" s="94">
        <f>F22+F27</f>
        <v>9342446.7099999785</v>
      </c>
      <c r="G21" s="94">
        <f t="shared" ref="G21:G31" si="0">H21+I21</f>
        <v>4693027.9500001818</v>
      </c>
      <c r="H21" s="94">
        <f>H22+H27</f>
        <v>458199.32000017166</v>
      </c>
      <c r="I21" s="103">
        <f>I22+I27</f>
        <v>4234828.6300000101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-860729556.24000001</v>
      </c>
      <c r="E22" s="94">
        <f>E23</f>
        <v>-721514458.24000001</v>
      </c>
      <c r="F22" s="94">
        <f>F23</f>
        <v>-139215098</v>
      </c>
      <c r="G22" s="101">
        <f t="shared" si="0"/>
        <v>-672794849.74000001</v>
      </c>
      <c r="H22" s="101">
        <f>H23</f>
        <v>-585646724.90999997</v>
      </c>
      <c r="I22" s="103">
        <f>I23</f>
        <v>-87148124.829999983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-860729556.24000001</v>
      </c>
      <c r="E23" s="94">
        <f>E24</f>
        <v>-721514458.24000001</v>
      </c>
      <c r="F23" s="94">
        <f>F24</f>
        <v>-139215098</v>
      </c>
      <c r="G23" s="101">
        <f t="shared" si="0"/>
        <v>-672794849.74000001</v>
      </c>
      <c r="H23" s="101">
        <f>H24</f>
        <v>-585646724.90999997</v>
      </c>
      <c r="I23" s="103">
        <f>I24</f>
        <v>-87148124.829999983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-860729556.24000001</v>
      </c>
      <c r="E24" s="94">
        <f>E25+E26</f>
        <v>-721514458.24000001</v>
      </c>
      <c r="F24" s="94">
        <f>F25+F26</f>
        <v>-139215098</v>
      </c>
      <c r="G24" s="101">
        <f t="shared" si="0"/>
        <v>-672794849.74000001</v>
      </c>
      <c r="H24" s="101">
        <f>H25+H26</f>
        <v>-585646724.90999997</v>
      </c>
      <c r="I24" s="102">
        <f>I25+I26</f>
        <v>-87148124.829999983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-721514458.24000001</v>
      </c>
      <c r="E25" s="94">
        <f>-(Доходы!E9+Источники!E9)</f>
        <v>-721514458.24000001</v>
      </c>
      <c r="F25" s="94"/>
      <c r="G25" s="101">
        <f t="shared" si="0"/>
        <v>-585646724.90999997</v>
      </c>
      <c r="H25" s="94">
        <f>-(Доходы!H9+Источники!H9)</f>
        <v>-585646724.90999997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-139215098</v>
      </c>
      <c r="E26" s="94"/>
      <c r="F26" s="94">
        <f>-(Доходы!F9)</f>
        <v>-139215098</v>
      </c>
      <c r="G26" s="101">
        <f t="shared" si="0"/>
        <v>-87148124.829999983</v>
      </c>
      <c r="H26" s="94"/>
      <c r="I26" s="103">
        <f>-(Доходы!I9)</f>
        <v>-87148124.829999983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880236982.8900001</v>
      </c>
      <c r="E27" s="94">
        <f>E28</f>
        <v>731679438.18000007</v>
      </c>
      <c r="F27" s="94">
        <f>F28</f>
        <v>148557544.70999998</v>
      </c>
      <c r="G27" s="101">
        <f t="shared" si="0"/>
        <v>677487877.69000018</v>
      </c>
      <c r="H27" s="101">
        <f>H28</f>
        <v>586104924.23000014</v>
      </c>
      <c r="I27" s="103">
        <f>I28</f>
        <v>91382953.459999993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880236982.8900001</v>
      </c>
      <c r="E28" s="94">
        <f>E29</f>
        <v>731679438.18000007</v>
      </c>
      <c r="F28" s="94">
        <f>F29</f>
        <v>148557544.70999998</v>
      </c>
      <c r="G28" s="101">
        <f t="shared" si="0"/>
        <v>677487877.69000018</v>
      </c>
      <c r="H28" s="101">
        <f>H29</f>
        <v>586104924.23000014</v>
      </c>
      <c r="I28" s="103">
        <f>I29</f>
        <v>91382953.459999993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880236982.8900001</v>
      </c>
      <c r="E29" s="94">
        <f>E30+E31</f>
        <v>731679438.18000007</v>
      </c>
      <c r="F29" s="94">
        <f>F30+F31</f>
        <v>148557544.70999998</v>
      </c>
      <c r="G29" s="101">
        <f t="shared" si="0"/>
        <v>677487877.69000018</v>
      </c>
      <c r="H29" s="101">
        <f>H30+H31</f>
        <v>586104924.23000014</v>
      </c>
      <c r="I29" s="103">
        <f>I30+I31</f>
        <v>91382953.459999993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731679438.18000007</v>
      </c>
      <c r="E30" s="94">
        <f>Расходы!E7</f>
        <v>731679438.18000007</v>
      </c>
      <c r="F30" s="94"/>
      <c r="G30" s="101">
        <f t="shared" si="0"/>
        <v>586104924.23000014</v>
      </c>
      <c r="H30" s="101">
        <f>Расходы!H7</f>
        <v>586104924.23000014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148557544.70999998</v>
      </c>
      <c r="E31" s="108"/>
      <c r="F31" s="108">
        <f>Расходы!F7</f>
        <v>148557544.70999998</v>
      </c>
      <c r="G31" s="109">
        <f t="shared" si="0"/>
        <v>91382953.459999993</v>
      </c>
      <c r="H31" s="109"/>
      <c r="I31" s="110">
        <f>Расходы!I7</f>
        <v>91382953.459999993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469</v>
      </c>
      <c r="C34" s="122"/>
      <c r="D34" s="1" t="s">
        <v>470</v>
      </c>
    </row>
    <row r="36" spans="1:4" x14ac:dyDescent="0.3">
      <c r="A36" s="1" t="s">
        <v>471</v>
      </c>
      <c r="C36" s="122"/>
      <c r="D36" s="1" t="s">
        <v>472</v>
      </c>
    </row>
    <row r="38" spans="1:4" x14ac:dyDescent="0.3">
      <c r="A38" s="1" t="s">
        <v>497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2024-11-01T07:47:11Z</cp:lastPrinted>
  <dcterms:created xsi:type="dcterms:W3CDTF">2017-02-16T00:52:44Z</dcterms:created>
  <dcterms:modified xsi:type="dcterms:W3CDTF">2024-11-06T06:18:11Z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