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1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I36" i="3" l="1"/>
  <c r="H64" i="2"/>
  <c r="H151" i="2" l="1"/>
  <c r="H100" i="2"/>
  <c r="D75" i="2"/>
  <c r="G130" i="2" l="1"/>
  <c r="D130" i="2"/>
  <c r="J130" i="2" s="1"/>
  <c r="E100" i="2"/>
  <c r="F43" i="2"/>
  <c r="E34" i="2"/>
  <c r="F59" i="2" l="1"/>
  <c r="F142" i="2" l="1"/>
  <c r="F132" i="2"/>
  <c r="I20" i="3" l="1"/>
  <c r="H20" i="3"/>
  <c r="G10" i="3"/>
  <c r="F55" i="2"/>
  <c r="F54" i="2" s="1"/>
  <c r="E13" i="2"/>
  <c r="H154" i="2"/>
  <c r="E154" i="2"/>
  <c r="K157" i="2"/>
  <c r="G157" i="2"/>
  <c r="D157" i="2"/>
  <c r="E151" i="2"/>
  <c r="G22" i="3" l="1"/>
  <c r="G160" i="2"/>
  <c r="L160" i="2" l="1"/>
  <c r="K160" i="2"/>
  <c r="D160" i="2"/>
  <c r="J160" i="2" s="1"/>
  <c r="G143" i="2" l="1"/>
  <c r="G60" i="2"/>
  <c r="I18" i="3" l="1"/>
  <c r="F13" i="2"/>
  <c r="F76" i="2"/>
  <c r="H105" i="2" l="1"/>
  <c r="H59" i="2"/>
  <c r="I59" i="2"/>
  <c r="I13" i="2" l="1"/>
  <c r="H13" i="2"/>
  <c r="G18" i="2"/>
  <c r="D18" i="2"/>
  <c r="J18" i="2" l="1"/>
  <c r="G45" i="3"/>
  <c r="E59" i="2" l="1"/>
  <c r="G19" i="2" l="1"/>
  <c r="D19" i="2"/>
  <c r="J19" i="2" l="1"/>
  <c r="I115" i="2"/>
  <c r="G58" i="2" l="1"/>
  <c r="H54" i="3" l="1"/>
  <c r="H92" i="2" l="1"/>
  <c r="H34" i="2"/>
  <c r="G14" i="2"/>
  <c r="G15" i="2"/>
  <c r="I138" i="2" l="1"/>
  <c r="I40" i="2"/>
  <c r="G53" i="3" l="1"/>
  <c r="G110" i="2"/>
  <c r="D110" i="2"/>
  <c r="E92" i="2"/>
  <c r="H108" i="2"/>
  <c r="J110" i="2" l="1"/>
  <c r="H18" i="3"/>
  <c r="E88" i="2" l="1"/>
  <c r="K156" i="2"/>
  <c r="G156" i="2"/>
  <c r="D156" i="2"/>
  <c r="K94" i="2" l="1"/>
  <c r="I22" i="2" l="1"/>
  <c r="H43" i="2" l="1"/>
  <c r="H140" i="2" l="1"/>
  <c r="F69" i="2"/>
  <c r="F138" i="2"/>
  <c r="G16" i="2" l="1"/>
  <c r="I69" i="2" l="1"/>
  <c r="I25" i="3" l="1"/>
  <c r="I43" i="2"/>
  <c r="F59" i="3" l="1"/>
  <c r="G50" i="3"/>
  <c r="G19" i="3"/>
  <c r="G17" i="3" l="1"/>
  <c r="L20" i="2" l="1"/>
  <c r="L131" i="2" l="1"/>
  <c r="L129" i="2"/>
  <c r="L128" i="2"/>
  <c r="L127" i="2"/>
  <c r="K131" i="2"/>
  <c r="K129" i="2"/>
  <c r="K128" i="2"/>
  <c r="K127" i="2"/>
  <c r="G131" i="2"/>
  <c r="D131" i="2"/>
  <c r="G73" i="2"/>
  <c r="D73" i="2"/>
  <c r="H37" i="2"/>
  <c r="K20" i="2"/>
  <c r="D20" i="2"/>
  <c r="J131" i="2" l="1"/>
  <c r="J73" i="2"/>
  <c r="J20" i="2"/>
  <c r="I55" i="2"/>
  <c r="F126" i="2" l="1"/>
  <c r="H90" i="2" l="1"/>
  <c r="H55" i="2"/>
  <c r="D158" i="2"/>
  <c r="G158" i="2"/>
  <c r="E51" i="2" l="1"/>
  <c r="E50" i="2" s="1"/>
  <c r="D45" i="3" l="1"/>
  <c r="K13" i="3" l="1"/>
  <c r="H142" i="2"/>
  <c r="G123" i="2" l="1"/>
  <c r="G129" i="2"/>
  <c r="D129" i="2"/>
  <c r="D123" i="2"/>
  <c r="G114" i="2"/>
  <c r="G113" i="2"/>
  <c r="G117" i="2"/>
  <c r="J129" i="2" l="1"/>
  <c r="G84" i="2"/>
  <c r="D84" i="2"/>
  <c r="G80" i="2"/>
  <c r="D80" i="2"/>
  <c r="J80" i="2" l="1"/>
  <c r="J84" i="2"/>
  <c r="D58" i="2"/>
  <c r="J58" i="2" s="1"/>
  <c r="E37" i="2"/>
  <c r="I121" i="2" l="1"/>
  <c r="F121" i="2"/>
  <c r="H40" i="2"/>
  <c r="H39" i="2" s="1"/>
  <c r="E40" i="2"/>
  <c r="G41" i="2"/>
  <c r="D41" i="2"/>
  <c r="J41" i="2" l="1"/>
  <c r="K96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3" i="2"/>
  <c r="D153" i="2"/>
  <c r="E140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5" i="2" l="1"/>
  <c r="E90" i="2"/>
  <c r="E82" i="2" s="1"/>
  <c r="D155" i="2" l="1"/>
  <c r="L15" i="3"/>
  <c r="K15" i="3"/>
  <c r="L159" i="2"/>
  <c r="K159" i="2"/>
  <c r="L158" i="2"/>
  <c r="K158" i="2"/>
  <c r="J158" i="2"/>
  <c r="L155" i="2"/>
  <c r="K155" i="2"/>
  <c r="L152" i="2"/>
  <c r="K152" i="2"/>
  <c r="J152" i="2"/>
  <c r="I154" i="2"/>
  <c r="I150" i="2" s="1"/>
  <c r="F154" i="2"/>
  <c r="G95" i="2"/>
  <c r="D95" i="2"/>
  <c r="L154" i="2" l="1"/>
  <c r="J95" i="2"/>
  <c r="G154" i="2" l="1"/>
  <c r="D154" i="2"/>
  <c r="H48" i="2"/>
  <c r="H150" i="2" l="1"/>
  <c r="G150" i="2"/>
  <c r="D150" i="2"/>
  <c r="E150" i="2"/>
  <c r="K154" i="2"/>
  <c r="D52" i="3"/>
  <c r="J52" i="3" s="1"/>
  <c r="K52" i="3"/>
  <c r="L52" i="3"/>
  <c r="G96" i="2" l="1"/>
  <c r="D96" i="2"/>
  <c r="J96" i="2" l="1"/>
  <c r="G83" i="2"/>
  <c r="D83" i="2"/>
  <c r="J83" i="2" l="1"/>
  <c r="L107" i="2"/>
  <c r="L106" i="2"/>
  <c r="K107" i="2"/>
  <c r="I105" i="2"/>
  <c r="E105" i="2"/>
  <c r="G107" i="2"/>
  <c r="D107" i="2"/>
  <c r="J107" i="2" l="1"/>
  <c r="I112" i="2"/>
  <c r="I111" i="2" s="1"/>
  <c r="G74" i="2"/>
  <c r="D74" i="2"/>
  <c r="J74" i="2" l="1"/>
  <c r="E148" i="2"/>
  <c r="H148" i="2"/>
  <c r="L101" i="2"/>
  <c r="L98" i="2"/>
  <c r="L93" i="2"/>
  <c r="L91" i="2"/>
  <c r="L89" i="2"/>
  <c r="L87" i="2"/>
  <c r="K101" i="2"/>
  <c r="K98" i="2"/>
  <c r="K93" i="2"/>
  <c r="K91" i="2"/>
  <c r="K90" i="2"/>
  <c r="K89" i="2"/>
  <c r="K87" i="2"/>
  <c r="H112" i="2"/>
  <c r="F112" i="2"/>
  <c r="E112" i="2"/>
  <c r="I108" i="2"/>
  <c r="F108" i="2"/>
  <c r="E108" i="2"/>
  <c r="E102" i="2" s="1"/>
  <c r="E81" i="2" s="1"/>
  <c r="F105" i="2"/>
  <c r="D105" i="2" s="1"/>
  <c r="I103" i="2"/>
  <c r="H103" i="2"/>
  <c r="F103" i="2"/>
  <c r="E103" i="2"/>
  <c r="I100" i="2"/>
  <c r="I99" i="2" s="1"/>
  <c r="K100" i="2"/>
  <c r="F100" i="2"/>
  <c r="F99" i="2" s="1"/>
  <c r="E99" i="2"/>
  <c r="I97" i="2"/>
  <c r="H97" i="2"/>
  <c r="F97" i="2"/>
  <c r="E97" i="2"/>
  <c r="I86" i="2"/>
  <c r="F86" i="2"/>
  <c r="I88" i="2"/>
  <c r="H88" i="2"/>
  <c r="F88" i="2"/>
  <c r="I90" i="2"/>
  <c r="F90" i="2"/>
  <c r="D90" i="2" s="1"/>
  <c r="I92" i="2"/>
  <c r="F92" i="2"/>
  <c r="G101" i="2"/>
  <c r="G98" i="2"/>
  <c r="G93" i="2"/>
  <c r="G91" i="2"/>
  <c r="G89" i="2"/>
  <c r="G87" i="2"/>
  <c r="D109" i="2"/>
  <c r="D106" i="2"/>
  <c r="D104" i="2"/>
  <c r="D101" i="2"/>
  <c r="D98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F102" i="2" l="1"/>
  <c r="H82" i="2"/>
  <c r="I82" i="2"/>
  <c r="L86" i="2"/>
  <c r="G100" i="2"/>
  <c r="L97" i="2"/>
  <c r="H99" i="2"/>
  <c r="G99" i="2" s="1"/>
  <c r="L99" i="2"/>
  <c r="G97" i="2"/>
  <c r="I102" i="2"/>
  <c r="I81" i="2" s="1"/>
  <c r="H102" i="2"/>
  <c r="L88" i="2"/>
  <c r="L100" i="2"/>
  <c r="I27" i="2"/>
  <c r="L92" i="2"/>
  <c r="K97" i="2"/>
  <c r="D99" i="2"/>
  <c r="K92" i="2"/>
  <c r="L90" i="2"/>
  <c r="F82" i="2"/>
  <c r="D108" i="2"/>
  <c r="J89" i="2"/>
  <c r="J98" i="2"/>
  <c r="D97" i="2"/>
  <c r="J91" i="2"/>
  <c r="J87" i="2"/>
  <c r="J101" i="2"/>
  <c r="G86" i="2"/>
  <c r="K86" i="2"/>
  <c r="J93" i="2"/>
  <c r="K88" i="2"/>
  <c r="D88" i="2"/>
  <c r="D86" i="2"/>
  <c r="D103" i="2"/>
  <c r="D100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D17" i="3"/>
  <c r="D16" i="3"/>
  <c r="D15" i="3"/>
  <c r="D14" i="3"/>
  <c r="D13" i="3"/>
  <c r="D12" i="3"/>
  <c r="D11" i="3"/>
  <c r="D10" i="3"/>
  <c r="I161" i="2"/>
  <c r="H161" i="2"/>
  <c r="F161" i="2"/>
  <c r="E161" i="2"/>
  <c r="I151" i="2"/>
  <c r="F151" i="2"/>
  <c r="F150" i="2" s="1"/>
  <c r="I140" i="2"/>
  <c r="F140" i="2"/>
  <c r="H138" i="2"/>
  <c r="I136" i="2"/>
  <c r="H136" i="2"/>
  <c r="F136" i="2"/>
  <c r="E142" i="2"/>
  <c r="E138" i="2"/>
  <c r="E136" i="2"/>
  <c r="I77" i="2"/>
  <c r="I76" i="2" s="1"/>
  <c r="I64" i="2"/>
  <c r="I63" i="2" s="1"/>
  <c r="H63" i="2"/>
  <c r="F64" i="2"/>
  <c r="F63" i="2" s="1"/>
  <c r="G61" i="2"/>
  <c r="G57" i="2"/>
  <c r="G56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H135" i="2" l="1"/>
  <c r="I135" i="2"/>
  <c r="H81" i="2"/>
  <c r="E135" i="2"/>
  <c r="F81" i="2"/>
  <c r="J99" i="2"/>
  <c r="J100" i="2"/>
  <c r="K99" i="2"/>
  <c r="D102" i="2"/>
  <c r="J97" i="2"/>
  <c r="G82" i="2"/>
  <c r="L82" i="2"/>
  <c r="D82" i="2"/>
  <c r="J86" i="2"/>
  <c r="J88" i="2"/>
  <c r="J92" i="2"/>
  <c r="K82" i="2"/>
  <c r="E11" i="4"/>
  <c r="F47" i="2"/>
  <c r="E47" i="2"/>
  <c r="F135" i="2"/>
  <c r="I47" i="2"/>
  <c r="H47" i="2"/>
  <c r="G163" i="2"/>
  <c r="G162" i="2"/>
  <c r="G161" i="2"/>
  <c r="G159" i="2"/>
  <c r="G155" i="2"/>
  <c r="J155" i="2" s="1"/>
  <c r="G149" i="2"/>
  <c r="G148" i="2"/>
  <c r="G147" i="2"/>
  <c r="G146" i="2"/>
  <c r="G145" i="2"/>
  <c r="G144" i="2"/>
  <c r="G142" i="2"/>
  <c r="G141" i="2"/>
  <c r="G140" i="2"/>
  <c r="G139" i="2"/>
  <c r="G138" i="2"/>
  <c r="G137" i="2"/>
  <c r="G136" i="2"/>
  <c r="G134" i="2"/>
  <c r="G133" i="2"/>
  <c r="G128" i="2"/>
  <c r="G127" i="2"/>
  <c r="G125" i="2"/>
  <c r="G122" i="2"/>
  <c r="G116" i="2"/>
  <c r="G112" i="2"/>
  <c r="G109" i="2"/>
  <c r="G108" i="2"/>
  <c r="G106" i="2"/>
  <c r="G105" i="2"/>
  <c r="G104" i="2"/>
  <c r="G103" i="2"/>
  <c r="G102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3" i="2"/>
  <c r="D162" i="2"/>
  <c r="D161" i="2"/>
  <c r="D159" i="2"/>
  <c r="J154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4" i="2"/>
  <c r="D133" i="2"/>
  <c r="D128" i="2"/>
  <c r="D127" i="2"/>
  <c r="D125" i="2"/>
  <c r="D122" i="2"/>
  <c r="D117" i="2"/>
  <c r="D116" i="2"/>
  <c r="D114" i="2"/>
  <c r="D113" i="2"/>
  <c r="D112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8" i="2"/>
  <c r="J127" i="2"/>
  <c r="J15" i="2"/>
  <c r="J159" i="2"/>
  <c r="D39" i="2"/>
  <c r="J82" i="2"/>
  <c r="D47" i="2"/>
  <c r="G135" i="2"/>
  <c r="D121" i="2"/>
  <c r="D120" i="2" s="1"/>
  <c r="G121" i="2"/>
  <c r="G120" i="2" s="1"/>
  <c r="E9" i="4"/>
  <c r="D11" i="4"/>
  <c r="G47" i="2"/>
  <c r="K35" i="3"/>
  <c r="D57" i="3"/>
  <c r="I44" i="3"/>
  <c r="J147" i="2"/>
  <c r="H54" i="2"/>
  <c r="G59" i="2" l="1"/>
  <c r="D9" i="4"/>
  <c r="H71" i="2"/>
  <c r="J45" i="2"/>
  <c r="K106" i="2"/>
  <c r="J106" i="2"/>
  <c r="L30" i="2"/>
  <c r="K30" i="2"/>
  <c r="J30" i="2"/>
  <c r="L41" i="3"/>
  <c r="K41" i="3"/>
  <c r="J41" i="3"/>
  <c r="H38" i="3"/>
  <c r="G38" i="3"/>
  <c r="E38" i="3"/>
  <c r="D38" i="3"/>
  <c r="I120" i="2"/>
  <c r="L35" i="3"/>
  <c r="G18" i="3"/>
  <c r="J125" i="2"/>
  <c r="J114" i="2"/>
  <c r="L32" i="2"/>
  <c r="K32" i="2"/>
  <c r="J32" i="2"/>
  <c r="J134" i="2"/>
  <c r="H121" i="2"/>
  <c r="J113" i="2"/>
  <c r="H31" i="3"/>
  <c r="G31" i="3"/>
  <c r="E31" i="3"/>
  <c r="D31" i="3"/>
  <c r="D25" i="3"/>
  <c r="J35" i="3"/>
  <c r="I132" i="2"/>
  <c r="I126" i="2" s="1"/>
  <c r="H132" i="2"/>
  <c r="H126" i="2" s="1"/>
  <c r="E132" i="2"/>
  <c r="E126" i="2" s="1"/>
  <c r="K24" i="3"/>
  <c r="J24" i="3"/>
  <c r="I119" i="2" l="1"/>
  <c r="I118" i="2" s="1"/>
  <c r="D126" i="2"/>
  <c r="D132" i="2"/>
  <c r="G126" i="2"/>
  <c r="G132" i="2"/>
  <c r="H70" i="2"/>
  <c r="H69" i="2" s="1"/>
  <c r="G71" i="2"/>
  <c r="H120" i="2"/>
  <c r="H119" i="2" l="1"/>
  <c r="H118" i="2" s="1"/>
  <c r="G119" i="2"/>
  <c r="G118" i="2" s="1"/>
  <c r="G70" i="2"/>
  <c r="E12" i="2"/>
  <c r="D18" i="3"/>
  <c r="F18" i="3"/>
  <c r="G47" i="3"/>
  <c r="G20" i="3"/>
  <c r="F20" i="3"/>
  <c r="E20" i="3"/>
  <c r="D20" i="3"/>
  <c r="L162" i="2"/>
  <c r="K162" i="2"/>
  <c r="J162" i="2"/>
  <c r="L161" i="2"/>
  <c r="K161" i="2"/>
  <c r="J161" i="2"/>
  <c r="L151" i="2"/>
  <c r="K151" i="2"/>
  <c r="J151" i="2"/>
  <c r="L150" i="2"/>
  <c r="K150" i="2"/>
  <c r="J150" i="2"/>
  <c r="L149" i="2"/>
  <c r="K149" i="2"/>
  <c r="J149" i="2"/>
  <c r="L148" i="2"/>
  <c r="K148" i="2"/>
  <c r="J148" i="2"/>
  <c r="L144" i="2"/>
  <c r="K144" i="2"/>
  <c r="J144" i="2"/>
  <c r="L143" i="2"/>
  <c r="K143" i="2"/>
  <c r="J143" i="2"/>
  <c r="L141" i="2"/>
  <c r="K141" i="2"/>
  <c r="J141" i="2"/>
  <c r="L140" i="2"/>
  <c r="K140" i="2"/>
  <c r="J140" i="2"/>
  <c r="L139" i="2"/>
  <c r="K139" i="2"/>
  <c r="J139" i="2"/>
  <c r="L138" i="2"/>
  <c r="K138" i="2"/>
  <c r="J138" i="2"/>
  <c r="L133" i="2"/>
  <c r="K133" i="2"/>
  <c r="J133" i="2"/>
  <c r="L132" i="2"/>
  <c r="K132" i="2"/>
  <c r="J132" i="2"/>
  <c r="L126" i="2"/>
  <c r="K126" i="2"/>
  <c r="J126" i="2"/>
  <c r="L123" i="2"/>
  <c r="K123" i="2"/>
  <c r="J123" i="2"/>
  <c r="L122" i="2"/>
  <c r="K122" i="2"/>
  <c r="J122" i="2"/>
  <c r="L117" i="2"/>
  <c r="K117" i="2"/>
  <c r="J117" i="2"/>
  <c r="L116" i="2"/>
  <c r="K116" i="2"/>
  <c r="J116" i="2"/>
  <c r="L109" i="2"/>
  <c r="K109" i="2"/>
  <c r="J109" i="2"/>
  <c r="L108" i="2"/>
  <c r="K108" i="2"/>
  <c r="J108" i="2"/>
  <c r="L105" i="2"/>
  <c r="K105" i="2"/>
  <c r="J105" i="2"/>
  <c r="L104" i="2"/>
  <c r="K104" i="2"/>
  <c r="J104" i="2"/>
  <c r="L103" i="2"/>
  <c r="K103" i="2"/>
  <c r="J103" i="2"/>
  <c r="L102" i="2"/>
  <c r="K102" i="2"/>
  <c r="J102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0" i="2"/>
  <c r="F119" i="2" s="1"/>
  <c r="E121" i="2"/>
  <c r="H115" i="2"/>
  <c r="H111" i="2" s="1"/>
  <c r="F115" i="2"/>
  <c r="E115" i="2"/>
  <c r="E111" i="2" s="1"/>
  <c r="G81" i="2"/>
  <c r="D81" i="2"/>
  <c r="H78" i="2"/>
  <c r="G78" i="2" s="1"/>
  <c r="E78" i="2"/>
  <c r="G69" i="2"/>
  <c r="E71" i="2"/>
  <c r="D71" i="2" s="1"/>
  <c r="D59" i="2"/>
  <c r="I53" i="2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8" i="2"/>
  <c r="L118" i="2" s="1"/>
  <c r="L119" i="2"/>
  <c r="L28" i="2"/>
  <c r="F27" i="2"/>
  <c r="D28" i="2"/>
  <c r="E77" i="2"/>
  <c r="E76" i="2" s="1"/>
  <c r="D78" i="2"/>
  <c r="J78" i="2" s="1"/>
  <c r="E120" i="2"/>
  <c r="E119" i="2" s="1"/>
  <c r="E118" i="2" s="1"/>
  <c r="J121" i="2"/>
  <c r="H12" i="2"/>
  <c r="G13" i="2"/>
  <c r="F12" i="2"/>
  <c r="D13" i="2"/>
  <c r="D135" i="2"/>
  <c r="D119" i="2" s="1"/>
  <c r="D118" i="2" s="1"/>
  <c r="D22" i="2"/>
  <c r="J22" i="2" s="1"/>
  <c r="G111" i="2"/>
  <c r="G115" i="2"/>
  <c r="F111" i="2"/>
  <c r="D111" i="2" s="1"/>
  <c r="D115" i="2"/>
  <c r="D55" i="2"/>
  <c r="K22" i="2"/>
  <c r="E53" i="2"/>
  <c r="L55" i="2"/>
  <c r="E70" i="2"/>
  <c r="E69" i="2" s="1"/>
  <c r="K71" i="2"/>
  <c r="J71" i="2"/>
  <c r="K55" i="2"/>
  <c r="K25" i="3"/>
  <c r="K81" i="2"/>
  <c r="J81" i="2"/>
  <c r="K111" i="2"/>
  <c r="K115" i="2"/>
  <c r="K64" i="2"/>
  <c r="K59" i="2"/>
  <c r="K47" i="2"/>
  <c r="J47" i="2"/>
  <c r="L25" i="3"/>
  <c r="L9" i="3"/>
  <c r="K9" i="3"/>
  <c r="J9" i="3"/>
  <c r="L135" i="2"/>
  <c r="L142" i="2"/>
  <c r="K135" i="2"/>
  <c r="K142" i="2"/>
  <c r="J142" i="2"/>
  <c r="L120" i="2"/>
  <c r="L121" i="2"/>
  <c r="K121" i="2"/>
  <c r="L115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H7" i="3" l="1"/>
  <c r="H30" i="4" s="1"/>
  <c r="G77" i="2"/>
  <c r="H76" i="2"/>
  <c r="K63" i="2"/>
  <c r="J120" i="2"/>
  <c r="K119" i="2"/>
  <c r="K120" i="2"/>
  <c r="J28" i="2"/>
  <c r="D70" i="2"/>
  <c r="J70" i="2" s="1"/>
  <c r="J55" i="2"/>
  <c r="J135" i="2"/>
  <c r="L12" i="2"/>
  <c r="I24" i="4"/>
  <c r="I23" i="4" s="1"/>
  <c r="I22" i="4" s="1"/>
  <c r="G26" i="4"/>
  <c r="K12" i="2"/>
  <c r="J13" i="2"/>
  <c r="J111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5" i="2"/>
  <c r="K21" i="2"/>
  <c r="G21" i="2"/>
  <c r="L111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E44" i="3"/>
  <c r="J38" i="3"/>
  <c r="J77" i="2" l="1"/>
  <c r="F11" i="2"/>
  <c r="F9" i="2" s="1"/>
  <c r="K118" i="2"/>
  <c r="J119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8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<sst xmlns="http://schemas.openxmlformats.org/spreadsheetml/2006/main" count="806" uniqueCount="498">
  <si>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</si>
  <si>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</si>
  <si>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</si>
  <si>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</si>
  <si>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</si>
  <si>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</si>
  <si>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</si>
  <si>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</si>
  <si>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</si>
  <si>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</si>
  <si>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</si>
  <si>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</si>
  <si>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</si>
  <si>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</si>
  <si>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</si>
  <si>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</si>
  <si>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</si>
  <si>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</si>
  <si>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</si>
  <si>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</si>
  <si>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</si>
  <si>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</si>
  <si>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</si>
  <si>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</si>
  <si>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</si>
  <si>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</si>
  <si>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</si>
  <si>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</si>
  <si>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</si>
  <si>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</si>
  <si>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</si>
  <si>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</si>
  <si>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</si>
  <si>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</si>
  <si>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</si>
  <si>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</si>
  <si>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</si>
  <si>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</si>
  <si>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</si>
  <si>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</si>
  <si>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</si>
  <si>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</si>
  <si>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</si>
  <si>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</si>
  <si>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</si>
  <si>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</si>
  <si>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</si>
  <si>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</si>
  <si>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</si>
  <si>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</si>
  <si>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</si>
  <si>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</si>
  <si>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</si>
  <si>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</si>
  <si>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</si>
  <si>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</si>
  <si>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</si>
  <si>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</si>
  <si>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</si>
  <si>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</si>
  <si>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</si>
  <si>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</si>
  <si>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</si>
  <si>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</si>
  <si>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</si>
  <si>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</si>
  <si>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</si>
  <si>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</si>
  <si>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</si>
  <si>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</si>
  <si>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</si>
  <si>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</si>
  <si>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</si>
  <si>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</si>
  <si>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</si>
  <si>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</si>
  <si>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</si>
  <si>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</si>
  <si>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</si>
  <si>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</si>
  <si>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</si>
  <si>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</si>
  <si>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</si>
  <si>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</si>
  <si>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</si>
  <si>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</si>
  <si>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</si>
  <si>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</si>
  <si>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</si>
  <si>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</si>
  <si>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</si>
  <si>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</si>
  <si>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</si>
  <si>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</si>
  <si>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</si>
  <si>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</si>
  <si>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</si>
  <si>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</si>
  <si>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</si>
  <si>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</si>
  <si>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</si>
  <si>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</si>
  <si>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</si>
  <si>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</si>
  <si>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</si>
  <si>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</si>
  <si>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</si>
  <si>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</si>
  <si>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</si>
  <si>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</si>
  <si>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</si>
  <si>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</si>
  <si>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</si>
  <si>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</si>
  <si>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</si>
  <si>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</si>
  <si>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</si>
  <si>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</si>
  <si>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</si>
  <si>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</si>
  <si>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</si>
  <si>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</si>
  <si>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</si>
  <si>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</si>
  <si>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</si>
  <si>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</si>
  <si>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</si>
  <si>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</si>
  <si>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</si>
  <si>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</si>
  <si>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</si>
  <si>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</si>
  <si>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</si>
  <si>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</si>
  <si>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</si>
  <si>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</si>
  <si>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</si>
  <si>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</si>
  <si>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</si>
  <si>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</si>
  <si>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</si>
  <si>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</si>
  <si>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</si>
  <si>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</si>
  <si>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</si>
  <si>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</si>
  <si>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</si>
  <si>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</si>
  <si>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</si>
  <si>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</si>
  <si>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</si>
  <si>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</si>
  <si>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</si>
  <si>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</si>
  <si>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</si>
  <si>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</si>
  <si>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</si>
  <si>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</si>
  <si>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</si>
  <si>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</si>
  <si>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</si>
  <si>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</si>
  <si>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</si>
  <si>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</si>
  <si>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</si>
  <si>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</si>
  <si>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</si>
  <si>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</si>
  <si>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</si>
  <si>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</si>
  <si>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</si>
  <si>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</si>
  <si>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</si>
  <si>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</si>
  <si>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</si>
  <si>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</si>
  <si>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</si>
  <si>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</si>
  <si>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</si>
  <si>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</si>
  <si>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</si>
  <si>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</si>
  <si>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</si>
  <si>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</si>
  <si>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</si>
  <si>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</si>
  <si>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</si>
  <si>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</si>
  <si>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</si>
  <si>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</si>
  <si>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</si>
  <si>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</si>
  <si>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</si>
  <si>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</si>
  <si>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</si>
  <si>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</si>
  <si>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</si>
  <si>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</si>
  <si>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</si>
  <si>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</si>
  <si>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</si>
  <si>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</si>
  <si>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</si>
  <si>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</si>
  <si>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</si>
  <si>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</si>
  <si>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</si>
  <si>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</si>
  <si>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</si>
  <si>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</si>
  <si>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</si>
  <si>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</si>
  <si>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</si>
  <si>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</si>
  <si>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</si>
  <si>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</si>
  <si>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</si>
  <si>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</si>
  <si>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</si>
  <si>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</si>
  <si>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</si>
  <si>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</si>
  <si>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</si>
  <si>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</si>
  <si>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</si>
  <si>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</si>
  <si>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</si>
  <si>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</si>
  <si>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</si>
  <si>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</si>
  <si>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</si>
  <si>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</si>
  <si>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</si>
  <si>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</si>
  <si>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</si>
  <si>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</si>
  <si>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</si>
  <si>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</si>
  <si>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</si>
  <si>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</si>
  <si>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</si>
  <si>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</si>
  <si>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</si>
  <si>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</si>
  <si>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</si>
  <si>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</si>
  <si>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</si>
  <si>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</si>
  <si>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</si>
  <si>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</si>
  <si>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</si>
  <si>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</si>
  <si>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</si>
  <si>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</si>
  <si>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</si>
  <si>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</si>
  <si>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</si>
  <si>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</si>
  <si>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</si>
  <si>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</si>
  <si>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</si>
  <si>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</si>
  <si>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</si>
  <si>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</si>
  <si>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</si>
  <si>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</si>
  <si>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</si>
  <si>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</si>
  <si>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</si>
  <si>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</si>
  <si>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</si>
  <si>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</si>
  <si>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</si>
  <si>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</si>
  <si>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</si>
  <si>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</si>
  <si>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</si>
  <si>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</si>
  <si>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</si>
  <si>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</si>
  <si>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</si>
  <si>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</si>
  <si>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</si>
  <si>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</si>
  <si>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</si>
  <si>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</si>
  <si>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</si>
  <si>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</si>
  <si>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</si>
  <si>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</si>
  <si>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</si>
  <si>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</si>
  <si>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</si>
  <si>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</si>
  <si>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</si>
  <si>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</si>
  <si>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</si>
  <si>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</si>
  <si>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</si>
  <si>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</si>
  <si>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</si>
  <si>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</si>
  <si>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</si>
  <si>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</si>
  <si>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</si>
  <si>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</si>
  <si>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</si>
  <si>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</si>
  <si>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</si>
  <si>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</si>
  <si>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</si>
  <si>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</si>
  <si>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</si>
  <si>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</si>
  <si>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</si>
  <si>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</si>
  <si>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</si>
  <si>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</si>
  <si>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</si>
  <si>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</si>
  <si>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</si>
  <si>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</si>
  <si>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</si>
  <si>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</si>
  <si>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</si>
  <si>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</si>
  <si>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</si>
  <si>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</si>
  <si>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</si>
  <si>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</si>
  <si>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</si>
  <si>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</si>
  <si>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</si>
  <si>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</si>
  <si>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</si>
  <si>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</si>
  <si>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</si>
  <si>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</si>
  <si>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</si>
  <si>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</si>
  <si>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</si>
  <si>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</si>
  <si>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</si>
  <si>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</si>
  <si>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</si>
  <si>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</si>
  <si>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</si>
  <si>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</si>
  <si>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</si>
  <si>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</si>
  <si>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</si>
  <si>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</si>
  <si>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</si>
  <si>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</si>
  <si>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</si>
  <si>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</si>
  <si>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</si>
  <si>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</si>
  <si>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</si>
  <si>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</si>
  <si>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</si>
  <si>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</si>
  <si>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</si>
  <si>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</si>
  <si>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</si>
  <si>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</si>
  <si>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</si>
  <si>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</si>
  <si>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</si>
  <si>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</si>
  <si>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</si>
  <si>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</si>
  <si>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</si>
  <si>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</si>
  <si>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</si>
  <si>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</si>
  <si>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</si>
  <si>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</si>
  <si>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</si>
  <si>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</si>
  <si>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</si>
  <si>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</si>
  <si>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</si>
  <si>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</si>
  <si>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</si>
  <si>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</si>
  <si>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</si>
  <si>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</si>
  <si>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</si>
  <si>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</si>
  <si>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</si>
  <si>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</si>
  <si>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</si>
  <si>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</si>
  <si>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</si>
  <si>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</si>
  <si>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</si>
  <si>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</si>
  <si>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</si>
  <si>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</si>
  <si>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</si>
  <si>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</si>
  <si>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</si>
  <si>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</si>
  <si>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</si>
  <si>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</si>
  <si>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</si>
  <si>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</si>
  <si>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</si>
  <si>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</si>
  <si>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</si>
  <si>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</si>
  <si>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</si>
  <si>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</si>
  <si>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</si>
  <si>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</si>
  <si>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</si>
  <si>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</si>
  <si>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</si>
  <si>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</si>
  <si>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</si>
  <si>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</si>
  <si>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</si>
  <si>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</si>
  <si>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</si>
  <si>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</si>
  <si>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</si>
  <si>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</si>
  <si>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</si>
  <si>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</si>
  <si>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</si>
  <si>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</si>
  <si>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</si>
  <si>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</si>
  <si>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</si>
  <si>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</si>
  <si>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</si>
  <si>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</si>
  <si>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</si>
  <si>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</si>
  <si>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</si>
  <si>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</si>
  <si>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</si>
  <si>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</si>
  <si>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</si>
  <si>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</si>
  <si>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</si>
  <si>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</si>
  <si>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</si>
  <si>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</si>
  <si>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</si>
  <si>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</si>
  <si>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</si>
  <si>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</si>
  <si>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</si>
  <si>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</si>
  <si>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</si>
  <si>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</si>
  <si>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</si>
  <si>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</si>
  <si>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</si>
  <si>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</si>
  <si>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</si>
  <si>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</si>
  <si>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</si>
  <si>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</si>
  <si>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</si>
  <si>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</si>
  <si>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</si>
  <si>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</si>
  <si>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</si>
  <si>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</si>
  <si>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</si>
  <si>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</si>
  <si>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</si>
  <si>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</si>
  <si>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</si>
  <si>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</si>
  <si>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</si>
  <si>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</si>
  <si>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</si>
  <si>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</si>
  <si>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</si>
  <si>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</si>
  <si>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</si>
  <si>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</si>
  <si>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</si>
  <si>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</si>
  <si>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 октября2023г.</t>
  </si>
  <si>
    <t>000 2070503013 0000 150</t>
  </si>
  <si>
    <t>000 2070503005 0000 150</t>
  </si>
  <si>
    <t xml:space="preserve"> 000 1160709005 0000 140</t>
  </si>
  <si>
    <t xml:space="preserve"> 000 20249999105 0000 150</t>
  </si>
  <si>
    <t xml:space="preserve">Почие межбюджетные трансферты </t>
  </si>
  <si>
    <t xml:space="preserve"> 000 1160709000 0000 140</t>
  </si>
  <si>
    <t xml:space="preserve"> 000 20225750 05 0000 150</t>
  </si>
  <si>
    <t>Субсидии бюджетам на реализацию мероприятий по модернизации школьных систем образования</t>
  </si>
  <si>
    <t xml:space="preserve">СПРАВКА ОБ ИСПОЛНЕНИИ КОНСОЛИДИРОВАННОГО БЮДЖЕТА МАМСКО-ЧУЙСКОГО РАЙОНА НА  1 марта 2024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</si>
</sst>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topLeftCell="A6" workbookViewId="0">
      <selection activeCell="I16" sqref="I16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0" t="s">
        <v>497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" customHeight="1" x14ac:dyDescent="0.3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D11+D118</f>
        <v>781300388.24000001</v>
      </c>
      <c r="E9" s="53">
        <f t="shared" si="0"/>
        <v>714367488.24000001</v>
      </c>
      <c r="F9" s="53">
        <f t="shared" si="0"/>
        <v>136497600</v>
      </c>
      <c r="G9" s="53">
        <f t="shared" si="0"/>
        <v>91734868.239999995</v>
      </c>
      <c r="H9" s="53">
        <f t="shared" si="0"/>
        <v>89253803.450000003</v>
      </c>
      <c r="I9" s="53">
        <f t="shared" si="0"/>
        <v>15486522.110000001</v>
      </c>
      <c r="J9" s="53">
        <f>G9/D9*100</f>
        <v>11.741305856336123</v>
      </c>
      <c r="K9" s="53">
        <f>H9/E9*100</f>
        <v>12.494102114010843</v>
      </c>
      <c r="L9" s="53">
        <f>I9/F9*100</f>
        <v>11.345636926949632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81" si="1">E11+F11</f>
        <v>91805850</v>
      </c>
      <c r="E11" s="53">
        <f>E12+E21+E27+E39+E47+E53+E63+E69+E76+E81+E111</f>
        <v>69189550</v>
      </c>
      <c r="F11" s="53">
        <f>F12+F21+F27+F39+F47+F53+F63+F69+F76+F81+F111</f>
        <v>22616300</v>
      </c>
      <c r="G11" s="53">
        <f t="shared" ref="G11:G104" si="2">H11+I11</f>
        <v>10097508.4</v>
      </c>
      <c r="H11" s="53">
        <f>H12+H21+H27+H39+H47+H53+H63+H69+H76+H81+H111</f>
        <v>7622712.5899999999</v>
      </c>
      <c r="I11" s="53">
        <f>I12+I21+I27+I39+I47+I53+I63+I69+I76+I81+I111</f>
        <v>2474795.81</v>
      </c>
      <c r="J11" s="53">
        <f t="shared" ref="J11:L49" si="3">G11/D11*100</f>
        <v>10.998763586416334</v>
      </c>
      <c r="K11" s="53">
        <f t="shared" ref="K11:L49" si="4">H11/E11*100</f>
        <v>11.017144337548084</v>
      </c>
      <c r="L11" s="53">
        <f t="shared" ref="L11:L49" si="5">I11/F11*100</f>
        <v>10.942531758068297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75006000</v>
      </c>
      <c r="E12" s="49">
        <f>E13</f>
        <v>56980000</v>
      </c>
      <c r="F12" s="49">
        <f>F13</f>
        <v>18026000</v>
      </c>
      <c r="G12" s="53">
        <f t="shared" si="2"/>
        <v>7067530.790000001</v>
      </c>
      <c r="H12" s="49">
        <f>H13</f>
        <v>5436309.2200000007</v>
      </c>
      <c r="I12" s="49">
        <f>I13</f>
        <v>1631221.57</v>
      </c>
      <c r="J12" s="53">
        <f t="shared" si="3"/>
        <v>9.4226205770205063</v>
      </c>
      <c r="K12" s="53">
        <f t="shared" si="4"/>
        <v>9.5407322218322221</v>
      </c>
      <c r="L12" s="53">
        <f t="shared" si="5"/>
        <v>9.0492708864972826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75006000</v>
      </c>
      <c r="E13" s="26">
        <f>E14+E15+E16+E17+E20+E18</f>
        <v>56980000</v>
      </c>
      <c r="F13" s="26">
        <f>F14+F15+F16+F17+F20+F19</f>
        <v>18026000</v>
      </c>
      <c r="G13" s="20">
        <f t="shared" si="2"/>
        <v>7067530.790000001</v>
      </c>
      <c r="H13" s="26">
        <f>H14+H15+H16+H17+H20+H19+H18</f>
        <v>5436309.2200000007</v>
      </c>
      <c r="I13" s="26">
        <f>I14+I15+I16+I17+I20+I19+I18</f>
        <v>1631221.57</v>
      </c>
      <c r="J13" s="20">
        <f t="shared" si="3"/>
        <v>9.4226205770205063</v>
      </c>
      <c r="K13" s="20">
        <f t="shared" si="4"/>
        <v>9.5407322218322221</v>
      </c>
      <c r="L13" s="20">
        <f t="shared" si="5"/>
        <v>9.0492708864972826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74330000</v>
      </c>
      <c r="E14" s="26">
        <v>56360000</v>
      </c>
      <c r="F14" s="26">
        <v>17970000</v>
      </c>
      <c r="G14" s="20">
        <f t="shared" si="2"/>
        <v>7002047.2100000009</v>
      </c>
      <c r="H14" s="26">
        <v>5387113.3600000003</v>
      </c>
      <c r="I14" s="26">
        <v>1614933.85</v>
      </c>
      <c r="J14" s="20">
        <f t="shared" si="3"/>
        <v>9.4202168841652103</v>
      </c>
      <c r="K14" s="20">
        <f t="shared" si="4"/>
        <v>9.5583984386089433</v>
      </c>
      <c r="L14" s="20">
        <f t="shared" si="5"/>
        <v>8.9868327768503065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74000</v>
      </c>
      <c r="E15" s="26">
        <v>70000</v>
      </c>
      <c r="F15" s="26">
        <v>4000</v>
      </c>
      <c r="G15" s="20">
        <f t="shared" si="2"/>
        <v>0</v>
      </c>
      <c r="H15" s="26"/>
      <c r="I15" s="26"/>
      <c r="J15" s="20">
        <f t="shared" si="3"/>
        <v>0</v>
      </c>
      <c r="K15" s="20">
        <f t="shared" si="4"/>
        <v>0</v>
      </c>
      <c r="L15" s="20">
        <f t="shared" si="5"/>
        <v>0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143000</v>
      </c>
      <c r="E16" s="26">
        <v>130000</v>
      </c>
      <c r="F16" s="26">
        <v>13000</v>
      </c>
      <c r="G16" s="20">
        <f>H16+I16</f>
        <v>18074.87</v>
      </c>
      <c r="H16" s="26">
        <v>13693.07</v>
      </c>
      <c r="I16" s="26">
        <v>4381.8</v>
      </c>
      <c r="J16" s="20">
        <f t="shared" si="3"/>
        <v>12.639769230769229</v>
      </c>
      <c r="K16" s="20">
        <f t="shared" si="4"/>
        <v>10.53313076923077</v>
      </c>
      <c r="L16" s="20">
        <f t="shared" si="5"/>
        <v>33.706153846153846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25000</v>
      </c>
      <c r="E17" s="26">
        <v>20000</v>
      </c>
      <c r="F17" s="26">
        <v>5000</v>
      </c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>
        <f t="shared" si="5"/>
        <v>0</v>
      </c>
      <c r="M17" s="7"/>
    </row>
    <row r="18" spans="1:13" ht="82.2" customHeight="1" x14ac:dyDescent="0.3">
      <c r="A18" s="111" t="s">
        <v>487</v>
      </c>
      <c r="B18" s="24" t="s">
        <v>19</v>
      </c>
      <c r="C18" s="25" t="s">
        <v>486</v>
      </c>
      <c r="D18" s="26">
        <f>E18+F18</f>
        <v>0</v>
      </c>
      <c r="E18" s="26"/>
      <c r="F18" s="26"/>
      <c r="G18" s="20">
        <f>H18+I18</f>
        <v>0</v>
      </c>
      <c r="H18" s="26"/>
      <c r="I18" s="26"/>
      <c r="J18" s="20" t="e">
        <f t="shared" si="3"/>
        <v>#DIV/0!</v>
      </c>
      <c r="K18" s="20"/>
      <c r="L18" s="20"/>
      <c r="M18" s="7"/>
    </row>
    <row r="19" spans="1:13" ht="86.4" customHeight="1" x14ac:dyDescent="0.3">
      <c r="A19" s="111" t="s">
        <v>484</v>
      </c>
      <c r="B19" s="24" t="s">
        <v>19</v>
      </c>
      <c r="C19" s="25" t="s">
        <v>485</v>
      </c>
      <c r="D19" s="26">
        <f>E19+F19</f>
        <v>11000</v>
      </c>
      <c r="E19" s="26"/>
      <c r="F19" s="26">
        <v>11000</v>
      </c>
      <c r="G19" s="20">
        <f>H19+I19</f>
        <v>0</v>
      </c>
      <c r="H19" s="26"/>
      <c r="I19" s="26"/>
      <c r="J19" s="20">
        <f t="shared" si="3"/>
        <v>0</v>
      </c>
      <c r="K19" s="20"/>
      <c r="L19" s="20"/>
      <c r="M19" s="7"/>
    </row>
    <row r="20" spans="1:13" ht="161.25" customHeight="1" x14ac:dyDescent="0.3">
      <c r="A20" s="120" t="s">
        <v>462</v>
      </c>
      <c r="B20" s="24" t="s">
        <v>19</v>
      </c>
      <c r="C20" s="25" t="s">
        <v>455</v>
      </c>
      <c r="D20" s="26">
        <f>E20+F20</f>
        <v>423000</v>
      </c>
      <c r="E20" s="26">
        <v>400000</v>
      </c>
      <c r="F20" s="26">
        <v>23000</v>
      </c>
      <c r="G20" s="20">
        <v>52116.3</v>
      </c>
      <c r="H20" s="26">
        <v>35502.79</v>
      </c>
      <c r="I20" s="26">
        <v>11905.92</v>
      </c>
      <c r="J20" s="20">
        <f t="shared" si="3"/>
        <v>12.320638297872341</v>
      </c>
      <c r="K20" s="20">
        <f t="shared" si="4"/>
        <v>8.8756974999999994</v>
      </c>
      <c r="L20" s="20">
        <f t="shared" si="5"/>
        <v>51.764869565217388</v>
      </c>
      <c r="M20" s="7"/>
    </row>
    <row r="21" spans="1:13" ht="62.4" x14ac:dyDescent="0.3">
      <c r="A21" s="113" t="s">
        <v>37</v>
      </c>
      <c r="B21" s="47" t="s">
        <v>19</v>
      </c>
      <c r="C21" s="48" t="s">
        <v>38</v>
      </c>
      <c r="D21" s="49">
        <f t="shared" si="1"/>
        <v>2885200</v>
      </c>
      <c r="E21" s="49">
        <f>E22</f>
        <v>0</v>
      </c>
      <c r="F21" s="49">
        <f>F22</f>
        <v>2885200</v>
      </c>
      <c r="G21" s="53">
        <f t="shared" si="2"/>
        <v>532249.51</v>
      </c>
      <c r="H21" s="49">
        <f>H22</f>
        <v>0</v>
      </c>
      <c r="I21" s="49">
        <f>I22</f>
        <v>532249.51</v>
      </c>
      <c r="J21" s="53">
        <f t="shared" si="3"/>
        <v>18.44757763759878</v>
      </c>
      <c r="K21" s="53" t="e">
        <f t="shared" si="4"/>
        <v>#DIV/0!</v>
      </c>
      <c r="L21" s="53">
        <f t="shared" si="5"/>
        <v>18.44757763759878</v>
      </c>
      <c r="M21" s="7"/>
    </row>
    <row r="22" spans="1:13" ht="46.8" x14ac:dyDescent="0.3">
      <c r="A22" s="111" t="s">
        <v>39</v>
      </c>
      <c r="B22" s="24" t="s">
        <v>19</v>
      </c>
      <c r="C22" s="25" t="s">
        <v>40</v>
      </c>
      <c r="D22" s="26">
        <f t="shared" si="1"/>
        <v>2885200</v>
      </c>
      <c r="E22" s="26">
        <f>SUM(E23:E26)</f>
        <v>0</v>
      </c>
      <c r="F22" s="26">
        <f>SUM(F23:F26)</f>
        <v>2885200</v>
      </c>
      <c r="G22" s="20">
        <f t="shared" si="2"/>
        <v>532249.51</v>
      </c>
      <c r="H22" s="26">
        <f>SUM(H23:H26)</f>
        <v>0</v>
      </c>
      <c r="I22" s="26">
        <f>SUM(I23:I26)</f>
        <v>532249.51</v>
      </c>
      <c r="J22" s="20">
        <f t="shared" si="3"/>
        <v>18.44757763759878</v>
      </c>
      <c r="K22" s="20" t="e">
        <f t="shared" si="4"/>
        <v>#DIV/0!</v>
      </c>
      <c r="L22" s="20">
        <f t="shared" si="5"/>
        <v>18.44757763759878</v>
      </c>
      <c r="M22" s="7"/>
    </row>
    <row r="23" spans="1:13" ht="109.2" x14ac:dyDescent="0.3">
      <c r="A23" s="111" t="s">
        <v>41</v>
      </c>
      <c r="B23" s="24" t="s">
        <v>19</v>
      </c>
      <c r="C23" s="25" t="s">
        <v>42</v>
      </c>
      <c r="D23" s="26">
        <f t="shared" si="1"/>
        <v>1677600</v>
      </c>
      <c r="E23" s="26"/>
      <c r="F23" s="26">
        <v>1677600</v>
      </c>
      <c r="G23" s="20">
        <f t="shared" si="2"/>
        <v>256075.21</v>
      </c>
      <c r="H23" s="26"/>
      <c r="I23" s="26">
        <v>256075.21</v>
      </c>
      <c r="J23" s="20">
        <f t="shared" si="3"/>
        <v>15.264378278493085</v>
      </c>
      <c r="K23" s="20" t="e">
        <f t="shared" si="4"/>
        <v>#DIV/0!</v>
      </c>
      <c r="L23" s="20">
        <f t="shared" si="5"/>
        <v>15.264378278493085</v>
      </c>
      <c r="M23" s="7"/>
    </row>
    <row r="24" spans="1:13" ht="140.4" x14ac:dyDescent="0.3">
      <c r="A24" s="111" t="s">
        <v>43</v>
      </c>
      <c r="B24" s="24" t="s">
        <v>19</v>
      </c>
      <c r="C24" s="25" t="s">
        <v>44</v>
      </c>
      <c r="D24" s="26">
        <f t="shared" si="1"/>
        <v>9100</v>
      </c>
      <c r="E24" s="26"/>
      <c r="F24" s="26">
        <v>9100</v>
      </c>
      <c r="G24" s="20">
        <f t="shared" si="2"/>
        <v>1267.92</v>
      </c>
      <c r="H24" s="26"/>
      <c r="I24" s="26">
        <v>1267.92</v>
      </c>
      <c r="J24" s="20">
        <f t="shared" si="3"/>
        <v>13.933186813186815</v>
      </c>
      <c r="K24" s="20" t="e">
        <f t="shared" si="4"/>
        <v>#DIV/0!</v>
      </c>
      <c r="L24" s="20">
        <f t="shared" si="5"/>
        <v>13.933186813186815</v>
      </c>
      <c r="M24" s="7"/>
    </row>
    <row r="25" spans="1:13" ht="124.8" x14ac:dyDescent="0.3">
      <c r="A25" s="111" t="s">
        <v>45</v>
      </c>
      <c r="B25" s="24" t="s">
        <v>19</v>
      </c>
      <c r="C25" s="25" t="s">
        <v>46</v>
      </c>
      <c r="D25" s="26">
        <f t="shared" si="1"/>
        <v>1404400</v>
      </c>
      <c r="E25" s="26"/>
      <c r="F25" s="26">
        <v>1404400</v>
      </c>
      <c r="G25" s="20">
        <f t="shared" si="2"/>
        <v>298260.53000000003</v>
      </c>
      <c r="H25" s="26"/>
      <c r="I25" s="26">
        <v>298260.53000000003</v>
      </c>
      <c r="J25" s="20">
        <f t="shared" si="3"/>
        <v>21.23757690116776</v>
      </c>
      <c r="K25" s="20" t="e">
        <f t="shared" si="4"/>
        <v>#DIV/0!</v>
      </c>
      <c r="L25" s="20">
        <f t="shared" si="5"/>
        <v>21.23757690116776</v>
      </c>
      <c r="M25" s="7"/>
    </row>
    <row r="26" spans="1:13" ht="124.8" x14ac:dyDescent="0.3">
      <c r="A26" s="111" t="s">
        <v>47</v>
      </c>
      <c r="B26" s="24" t="s">
        <v>19</v>
      </c>
      <c r="C26" s="25" t="s">
        <v>48</v>
      </c>
      <c r="D26" s="26">
        <f t="shared" si="1"/>
        <v>-205900</v>
      </c>
      <c r="E26" s="26"/>
      <c r="F26" s="26">
        <v>-205900</v>
      </c>
      <c r="G26" s="20">
        <f t="shared" si="2"/>
        <v>-23354.15</v>
      </c>
      <c r="H26" s="26">
        <v>0</v>
      </c>
      <c r="I26" s="26">
        <v>-23354.15</v>
      </c>
      <c r="J26" s="20">
        <f t="shared" si="3"/>
        <v>11.342472073822245</v>
      </c>
      <c r="K26" s="20" t="e">
        <f t="shared" si="4"/>
        <v>#DIV/0!</v>
      </c>
      <c r="L26" s="20">
        <f t="shared" si="5"/>
        <v>11.342472073822245</v>
      </c>
      <c r="M26" s="7"/>
    </row>
    <row r="27" spans="1:13" ht="31.2" x14ac:dyDescent="0.3">
      <c r="A27" s="113" t="s">
        <v>49</v>
      </c>
      <c r="B27" s="47" t="s">
        <v>19</v>
      </c>
      <c r="C27" s="48" t="s">
        <v>50</v>
      </c>
      <c r="D27" s="49">
        <f t="shared" si="1"/>
        <v>4100000</v>
      </c>
      <c r="E27" s="49">
        <f>E28+E34+E37</f>
        <v>4100000</v>
      </c>
      <c r="F27" s="49">
        <f>F28+F34+F37</f>
        <v>0</v>
      </c>
      <c r="G27" s="53">
        <f t="shared" si="2"/>
        <v>608253.07999999996</v>
      </c>
      <c r="H27" s="49">
        <f>H28+H34+H37</f>
        <v>608253.07999999996</v>
      </c>
      <c r="I27" s="49">
        <f>I28+I34+I37</f>
        <v>0</v>
      </c>
      <c r="J27" s="53">
        <f t="shared" si="3"/>
        <v>14.835440975609753</v>
      </c>
      <c r="K27" s="53">
        <f t="shared" si="4"/>
        <v>14.835440975609753</v>
      </c>
      <c r="L27" s="53" t="e">
        <f t="shared" si="5"/>
        <v>#DIV/0!</v>
      </c>
      <c r="M27" s="7"/>
    </row>
    <row r="28" spans="1:13" ht="46.8" x14ac:dyDescent="0.3">
      <c r="A28" s="111" t="s">
        <v>310</v>
      </c>
      <c r="B28" s="24" t="s">
        <v>19</v>
      </c>
      <c r="C28" s="25" t="s">
        <v>311</v>
      </c>
      <c r="D28" s="26">
        <f t="shared" si="1"/>
        <v>3000000</v>
      </c>
      <c r="E28" s="26">
        <f>SUM(E29:E33)</f>
        <v>3000000</v>
      </c>
      <c r="F28" s="26">
        <f>SUM(F29:F33)</f>
        <v>0</v>
      </c>
      <c r="G28" s="20">
        <f t="shared" si="2"/>
        <v>-23960.3</v>
      </c>
      <c r="H28" s="26">
        <f>SUM(H29:H33)</f>
        <v>-23960.3</v>
      </c>
      <c r="I28" s="26">
        <v>0</v>
      </c>
      <c r="J28" s="20">
        <f t="shared" si="3"/>
        <v>-0.79867666666666659</v>
      </c>
      <c r="K28" s="20">
        <f t="shared" si="4"/>
        <v>-0.79867666666666659</v>
      </c>
      <c r="L28" s="20" t="e">
        <f t="shared" si="5"/>
        <v>#DIV/0!</v>
      </c>
      <c r="M28" s="7"/>
    </row>
    <row r="29" spans="1:13" ht="62.4" x14ac:dyDescent="0.3">
      <c r="A29" s="111" t="s">
        <v>305</v>
      </c>
      <c r="B29" s="24" t="s">
        <v>19</v>
      </c>
      <c r="C29" s="25" t="s">
        <v>306</v>
      </c>
      <c r="D29" s="26">
        <f t="shared" si="1"/>
        <v>2000000</v>
      </c>
      <c r="E29" s="26">
        <v>2000000</v>
      </c>
      <c r="F29" s="26">
        <v>0</v>
      </c>
      <c r="G29" s="20">
        <f t="shared" si="2"/>
        <v>28581.200000000001</v>
      </c>
      <c r="H29" s="26">
        <v>28581.200000000001</v>
      </c>
      <c r="I29" s="26">
        <v>0</v>
      </c>
      <c r="J29" s="20">
        <f t="shared" si="3"/>
        <v>1.42906</v>
      </c>
      <c r="K29" s="20">
        <f t="shared" si="4"/>
        <v>1.42906</v>
      </c>
      <c r="L29" s="20" t="e">
        <f t="shared" si="5"/>
        <v>#DIV/0!</v>
      </c>
      <c r="M29" s="7"/>
    </row>
    <row r="30" spans="1:13" ht="62.4" x14ac:dyDescent="0.3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" x14ac:dyDescent="0.3">
      <c r="A31" s="111" t="s">
        <v>307</v>
      </c>
      <c r="B31" s="24" t="s">
        <v>19</v>
      </c>
      <c r="C31" s="25" t="s">
        <v>341</v>
      </c>
      <c r="D31" s="26">
        <f t="shared" si="1"/>
        <v>1000000</v>
      </c>
      <c r="E31" s="26">
        <v>1000000</v>
      </c>
      <c r="F31" s="26">
        <v>0</v>
      </c>
      <c r="G31" s="20">
        <f t="shared" si="2"/>
        <v>-52541.5</v>
      </c>
      <c r="H31" s="26">
        <v>-52541.5</v>
      </c>
      <c r="I31" s="26">
        <v>0</v>
      </c>
      <c r="J31" s="20">
        <f t="shared" si="3"/>
        <v>-5.2541500000000001</v>
      </c>
      <c r="K31" s="20">
        <f t="shared" si="4"/>
        <v>-5.2541500000000001</v>
      </c>
      <c r="L31" s="20" t="e">
        <f t="shared" si="5"/>
        <v>#DIV/0!</v>
      </c>
      <c r="M31" s="7"/>
    </row>
    <row r="32" spans="1:13" ht="78" x14ac:dyDescent="0.3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2" x14ac:dyDescent="0.3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2" x14ac:dyDescent="0.3">
      <c r="A34" s="111" t="s">
        <v>51</v>
      </c>
      <c r="B34" s="24" t="s">
        <v>19</v>
      </c>
      <c r="C34" s="25" t="s">
        <v>52</v>
      </c>
      <c r="D34" s="26">
        <f t="shared" si="1"/>
        <v>0</v>
      </c>
      <c r="E34" s="26">
        <f>E35+E36</f>
        <v>0</v>
      </c>
      <c r="F34" s="26">
        <f>F35+F36</f>
        <v>0</v>
      </c>
      <c r="G34" s="20">
        <f t="shared" si="2"/>
        <v>0</v>
      </c>
      <c r="H34" s="26">
        <f>H35+H36</f>
        <v>0</v>
      </c>
      <c r="I34" s="26">
        <f>I35+I36</f>
        <v>0</v>
      </c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31.2" x14ac:dyDescent="0.3">
      <c r="A35" s="111" t="s">
        <v>51</v>
      </c>
      <c r="B35" s="24" t="s">
        <v>19</v>
      </c>
      <c r="C35" s="25" t="s">
        <v>53</v>
      </c>
      <c r="D35" s="26">
        <f t="shared" si="1"/>
        <v>0</v>
      </c>
      <c r="E35" s="26"/>
      <c r="F35" s="26">
        <v>0</v>
      </c>
      <c r="G35" s="20">
        <f t="shared" si="2"/>
        <v>0</v>
      </c>
      <c r="H35" s="26"/>
      <c r="I35" s="26">
        <v>0</v>
      </c>
      <c r="J35" s="20" t="e">
        <f t="shared" si="3"/>
        <v>#DIV/0!</v>
      </c>
      <c r="K35" s="20" t="e">
        <f t="shared" si="4"/>
        <v>#DIV/0!</v>
      </c>
      <c r="L35" s="20" t="e">
        <f t="shared" si="5"/>
        <v>#DIV/0!</v>
      </c>
      <c r="M35" s="7"/>
    </row>
    <row r="36" spans="1:13" ht="15.6" x14ac:dyDescent="0.3">
      <c r="A36" s="121" t="s">
        <v>464</v>
      </c>
      <c r="B36" s="24" t="s">
        <v>19</v>
      </c>
      <c r="C36" s="25" t="s">
        <v>463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3">
      <c r="A37" s="111" t="s">
        <v>475</v>
      </c>
      <c r="B37" s="24" t="s">
        <v>19</v>
      </c>
      <c r="C37" s="25" t="s">
        <v>346</v>
      </c>
      <c r="D37" s="26">
        <f t="shared" si="1"/>
        <v>1100000</v>
      </c>
      <c r="E37" s="26">
        <f>E38</f>
        <v>1100000</v>
      </c>
      <c r="F37" s="26">
        <f>F38</f>
        <v>0</v>
      </c>
      <c r="G37" s="20">
        <f t="shared" si="2"/>
        <v>632213.38</v>
      </c>
      <c r="H37" s="26">
        <f>H38</f>
        <v>632213.38</v>
      </c>
      <c r="I37" s="26">
        <f>I38</f>
        <v>0</v>
      </c>
      <c r="J37" s="20"/>
      <c r="K37" s="20"/>
      <c r="L37" s="20"/>
      <c r="M37" s="7"/>
    </row>
    <row r="38" spans="1:13" ht="67.5" customHeight="1" x14ac:dyDescent="0.3">
      <c r="A38" s="111" t="s">
        <v>476</v>
      </c>
      <c r="B38" s="24" t="s">
        <v>19</v>
      </c>
      <c r="C38" s="25" t="s">
        <v>345</v>
      </c>
      <c r="D38" s="26">
        <f>E38+F38</f>
        <v>1100000</v>
      </c>
      <c r="E38" s="26">
        <v>1100000</v>
      </c>
      <c r="F38" s="26"/>
      <c r="G38" s="20">
        <f>H38+I38</f>
        <v>632213.38</v>
      </c>
      <c r="H38" s="26">
        <v>632213.38</v>
      </c>
      <c r="I38" s="26"/>
      <c r="J38" s="20">
        <f t="shared" si="3"/>
        <v>57.473943636363636</v>
      </c>
      <c r="K38" s="20"/>
      <c r="L38" s="20"/>
      <c r="M38" s="7"/>
    </row>
    <row r="39" spans="1:13" ht="15.6" x14ac:dyDescent="0.3">
      <c r="A39" s="112" t="s">
        <v>54</v>
      </c>
      <c r="B39" s="47" t="s">
        <v>19</v>
      </c>
      <c r="C39" s="48" t="s">
        <v>55</v>
      </c>
      <c r="D39" s="49">
        <f t="shared" si="1"/>
        <v>918000</v>
      </c>
      <c r="E39" s="49">
        <f>E40+E43</f>
        <v>0</v>
      </c>
      <c r="F39" s="49">
        <f>F40+F43</f>
        <v>918000</v>
      </c>
      <c r="G39" s="53">
        <f t="shared" si="2"/>
        <v>171877.69</v>
      </c>
      <c r="H39" s="49">
        <f>H40+H43</f>
        <v>0</v>
      </c>
      <c r="I39" s="49">
        <f>I40+I43</f>
        <v>171877.69</v>
      </c>
      <c r="J39" s="53">
        <f t="shared" si="3"/>
        <v>18.72305991285403</v>
      </c>
      <c r="K39" s="53" t="e">
        <f t="shared" si="4"/>
        <v>#DIV/0!</v>
      </c>
      <c r="L39" s="53">
        <f t="shared" si="5"/>
        <v>18.72305991285403</v>
      </c>
      <c r="M39" s="7"/>
    </row>
    <row r="40" spans="1:13" ht="15.6" x14ac:dyDescent="0.3">
      <c r="A40" s="114" t="s">
        <v>56</v>
      </c>
      <c r="B40" s="24" t="s">
        <v>19</v>
      </c>
      <c r="C40" s="25" t="s">
        <v>57</v>
      </c>
      <c r="D40" s="26">
        <f t="shared" si="1"/>
        <v>400000</v>
      </c>
      <c r="E40" s="26">
        <f>E42+E41</f>
        <v>0</v>
      </c>
      <c r="F40" s="26">
        <f>F42</f>
        <v>400000</v>
      </c>
      <c r="G40" s="53">
        <f t="shared" si="2"/>
        <v>42315.55</v>
      </c>
      <c r="H40" s="26">
        <f>H42+H41</f>
        <v>0</v>
      </c>
      <c r="I40" s="26">
        <f>I42</f>
        <v>42315.55</v>
      </c>
      <c r="J40" s="20">
        <f t="shared" si="3"/>
        <v>10.5788875</v>
      </c>
      <c r="K40" s="20" t="e">
        <f t="shared" si="4"/>
        <v>#DIV/0!</v>
      </c>
      <c r="L40" s="20">
        <f t="shared" si="5"/>
        <v>10.5788875</v>
      </c>
      <c r="M40" s="7"/>
    </row>
    <row r="41" spans="1:13" ht="78" x14ac:dyDescent="0.3">
      <c r="A41" s="114" t="s">
        <v>441</v>
      </c>
      <c r="B41" s="24"/>
      <c r="C41" s="25" t="s">
        <v>439</v>
      </c>
      <c r="D41" s="26">
        <f>E41+F41</f>
        <v>0</v>
      </c>
      <c r="E41" s="26"/>
      <c r="F41" s="26"/>
      <c r="G41" s="53">
        <f>H41+I41</f>
        <v>0</v>
      </c>
      <c r="H41" s="26"/>
      <c r="I41" s="26"/>
      <c r="J41" s="20" t="e">
        <f t="shared" si="3"/>
        <v>#DIV/0!</v>
      </c>
      <c r="K41" s="20"/>
      <c r="L41" s="20"/>
      <c r="M41" s="7"/>
    </row>
    <row r="42" spans="1:13" ht="78" x14ac:dyDescent="0.3">
      <c r="A42" s="114" t="s">
        <v>58</v>
      </c>
      <c r="B42" s="24" t="s">
        <v>19</v>
      </c>
      <c r="C42" s="25" t="s">
        <v>440</v>
      </c>
      <c r="D42" s="26">
        <f t="shared" si="1"/>
        <v>400000</v>
      </c>
      <c r="E42" s="26"/>
      <c r="F42" s="26">
        <v>400000</v>
      </c>
      <c r="G42" s="20">
        <f t="shared" si="2"/>
        <v>42315.55</v>
      </c>
      <c r="H42" s="26"/>
      <c r="I42" s="26">
        <v>42315.55</v>
      </c>
      <c r="J42" s="20">
        <f t="shared" si="3"/>
        <v>10.5788875</v>
      </c>
      <c r="K42" s="20" t="e">
        <f t="shared" si="4"/>
        <v>#DIV/0!</v>
      </c>
      <c r="L42" s="20">
        <f t="shared" si="5"/>
        <v>10.5788875</v>
      </c>
      <c r="M42" s="7"/>
    </row>
    <row r="43" spans="1:13" ht="15.6" x14ac:dyDescent="0.3">
      <c r="A43" s="114" t="s">
        <v>59</v>
      </c>
      <c r="B43" s="24" t="s">
        <v>19</v>
      </c>
      <c r="C43" s="25" t="s">
        <v>60</v>
      </c>
      <c r="D43" s="26">
        <f t="shared" si="1"/>
        <v>518000</v>
      </c>
      <c r="E43" s="26">
        <f>E44+E45+E46</f>
        <v>0</v>
      </c>
      <c r="F43" s="26">
        <f>F44+F46</f>
        <v>518000</v>
      </c>
      <c r="G43" s="20">
        <f t="shared" si="2"/>
        <v>129562.14</v>
      </c>
      <c r="H43" s="26">
        <f>H44+H45+H46</f>
        <v>0</v>
      </c>
      <c r="I43" s="26">
        <f>I44+I46+I45</f>
        <v>129562.14</v>
      </c>
      <c r="J43" s="20">
        <f t="shared" si="3"/>
        <v>25.011996138996139</v>
      </c>
      <c r="K43" s="20" t="e">
        <f t="shared" si="4"/>
        <v>#DIV/0!</v>
      </c>
      <c r="L43" s="20">
        <f t="shared" si="5"/>
        <v>25.011996138996139</v>
      </c>
      <c r="M43" s="7"/>
    </row>
    <row r="44" spans="1:13" ht="62.4" x14ac:dyDescent="0.3">
      <c r="A44" s="114" t="s">
        <v>61</v>
      </c>
      <c r="B44" s="24" t="s">
        <v>19</v>
      </c>
      <c r="C44" s="25" t="s">
        <v>465</v>
      </c>
      <c r="D44" s="26">
        <f t="shared" si="1"/>
        <v>408000</v>
      </c>
      <c r="E44" s="26"/>
      <c r="F44" s="26">
        <v>408000</v>
      </c>
      <c r="G44" s="20">
        <f t="shared" si="2"/>
        <v>122637.1</v>
      </c>
      <c r="H44" s="26"/>
      <c r="I44" s="26">
        <v>122637.1</v>
      </c>
      <c r="J44" s="20">
        <f t="shared" si="3"/>
        <v>30.058112745098043</v>
      </c>
      <c r="K44" s="20" t="e">
        <f t="shared" si="4"/>
        <v>#DIV/0!</v>
      </c>
      <c r="L44" s="20">
        <f t="shared" si="5"/>
        <v>30.058112745098043</v>
      </c>
      <c r="M44" s="7"/>
    </row>
    <row r="45" spans="1:13" ht="63.75" customHeight="1" x14ac:dyDescent="0.3">
      <c r="A45" s="114" t="s">
        <v>453</v>
      </c>
      <c r="B45" s="24" t="s">
        <v>19</v>
      </c>
      <c r="C45" s="25" t="s">
        <v>450</v>
      </c>
      <c r="D45" s="26">
        <f t="shared" si="1"/>
        <v>0</v>
      </c>
      <c r="E45" s="26"/>
      <c r="F45" s="26"/>
      <c r="G45" s="20">
        <f t="shared" si="2"/>
        <v>0</v>
      </c>
      <c r="H45" s="26"/>
      <c r="I45" s="26"/>
      <c r="J45" s="20" t="e">
        <f t="shared" si="3"/>
        <v>#DIV/0!</v>
      </c>
      <c r="K45" s="20"/>
      <c r="L45" s="20"/>
      <c r="M45" s="7"/>
    </row>
    <row r="46" spans="1:13" ht="62.4" x14ac:dyDescent="0.3">
      <c r="A46" s="114" t="s">
        <v>62</v>
      </c>
      <c r="B46" s="24" t="s">
        <v>19</v>
      </c>
      <c r="C46" s="25" t="s">
        <v>336</v>
      </c>
      <c r="D46" s="26">
        <f t="shared" si="1"/>
        <v>110000</v>
      </c>
      <c r="E46" s="26"/>
      <c r="F46" s="26">
        <v>110000</v>
      </c>
      <c r="G46" s="20">
        <f t="shared" si="2"/>
        <v>6925.04</v>
      </c>
      <c r="H46" s="26"/>
      <c r="I46" s="26">
        <v>6925.04</v>
      </c>
      <c r="J46" s="20">
        <f t="shared" si="3"/>
        <v>6.2954909090909092</v>
      </c>
      <c r="K46" s="20" t="e">
        <f t="shared" si="4"/>
        <v>#DIV/0!</v>
      </c>
      <c r="L46" s="20">
        <f t="shared" si="5"/>
        <v>6.2954909090909092</v>
      </c>
      <c r="M46" s="7"/>
    </row>
    <row r="47" spans="1:13" ht="15.6" x14ac:dyDescent="0.3">
      <c r="A47" s="115" t="s">
        <v>63</v>
      </c>
      <c r="B47" s="47" t="s">
        <v>19</v>
      </c>
      <c r="C47" s="48" t="s">
        <v>64</v>
      </c>
      <c r="D47" s="49">
        <f t="shared" si="1"/>
        <v>400000</v>
      </c>
      <c r="E47" s="49">
        <f>E48+E50</f>
        <v>400000</v>
      </c>
      <c r="F47" s="49">
        <f>F48+F50</f>
        <v>0</v>
      </c>
      <c r="G47" s="53">
        <f t="shared" si="2"/>
        <v>243459.21</v>
      </c>
      <c r="H47" s="49">
        <f>H48+H50</f>
        <v>243459.21</v>
      </c>
      <c r="I47" s="49">
        <f>I48+I50</f>
        <v>0</v>
      </c>
      <c r="J47" s="53">
        <f t="shared" si="3"/>
        <v>60.864802499999996</v>
      </c>
      <c r="K47" s="53">
        <f t="shared" si="4"/>
        <v>60.864802499999996</v>
      </c>
      <c r="L47" s="53" t="e">
        <f t="shared" si="5"/>
        <v>#DIV/0!</v>
      </c>
      <c r="M47" s="7"/>
    </row>
    <row r="48" spans="1:13" ht="46.8" x14ac:dyDescent="0.3">
      <c r="A48" s="114" t="s">
        <v>65</v>
      </c>
      <c r="B48" s="24" t="s">
        <v>19</v>
      </c>
      <c r="C48" s="25" t="s">
        <v>66</v>
      </c>
      <c r="D48" s="26">
        <f t="shared" si="1"/>
        <v>400000</v>
      </c>
      <c r="E48" s="26">
        <f>E49</f>
        <v>400000</v>
      </c>
      <c r="F48" s="26">
        <f>F49</f>
        <v>0</v>
      </c>
      <c r="G48" s="20">
        <f t="shared" si="2"/>
        <v>243459.21</v>
      </c>
      <c r="H48" s="26">
        <f>H49</f>
        <v>243459.21</v>
      </c>
      <c r="I48" s="26">
        <f>I49</f>
        <v>0</v>
      </c>
      <c r="J48" s="20">
        <f t="shared" si="3"/>
        <v>60.864802499999996</v>
      </c>
      <c r="K48" s="20">
        <f t="shared" si="4"/>
        <v>60.864802499999996</v>
      </c>
      <c r="L48" s="20" t="e">
        <f t="shared" si="5"/>
        <v>#DIV/0!</v>
      </c>
      <c r="M48" s="7"/>
    </row>
    <row r="49" spans="1:13" ht="78" x14ac:dyDescent="0.3">
      <c r="A49" s="114" t="s">
        <v>67</v>
      </c>
      <c r="B49" s="24" t="s">
        <v>19</v>
      </c>
      <c r="C49" s="25" t="s">
        <v>68</v>
      </c>
      <c r="D49" s="26">
        <f t="shared" si="1"/>
        <v>400000</v>
      </c>
      <c r="E49" s="26">
        <v>400000</v>
      </c>
      <c r="F49" s="26"/>
      <c r="G49" s="20">
        <f t="shared" si="2"/>
        <v>243459.21</v>
      </c>
      <c r="H49" s="26">
        <v>243459.21</v>
      </c>
      <c r="I49" s="26"/>
      <c r="J49" s="20">
        <f t="shared" si="3"/>
        <v>60.864802499999996</v>
      </c>
      <c r="K49" s="20">
        <f t="shared" si="4"/>
        <v>60.864802499999996</v>
      </c>
      <c r="L49" s="20" t="e">
        <f t="shared" si="5"/>
        <v>#DIV/0!</v>
      </c>
      <c r="M49" s="7"/>
    </row>
    <row r="50" spans="1:13" ht="62.4" x14ac:dyDescent="0.3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7" si="6">G50/D50*100</f>
        <v>#DIV/0!</v>
      </c>
      <c r="K50" s="20" t="e">
        <f t="shared" ref="K50:K107" si="7">H50/E50*100</f>
        <v>#DIV/0!</v>
      </c>
      <c r="L50" s="20" t="e">
        <f t="shared" ref="L50:L107" si="8">I50/F50*100</f>
        <v>#DIV/0!</v>
      </c>
      <c r="M50" s="7"/>
    </row>
    <row r="51" spans="1:13" ht="109.2" x14ac:dyDescent="0.3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4.8" x14ac:dyDescent="0.3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" x14ac:dyDescent="0.3">
      <c r="A53" s="115" t="s">
        <v>75</v>
      </c>
      <c r="B53" s="47" t="s">
        <v>19</v>
      </c>
      <c r="C53" s="48" t="s">
        <v>76</v>
      </c>
      <c r="D53" s="49">
        <f t="shared" si="1"/>
        <v>3015500</v>
      </c>
      <c r="E53" s="49">
        <f t="shared" ref="E53:I53" si="9">E54</f>
        <v>2277000</v>
      </c>
      <c r="F53" s="49">
        <f t="shared" si="9"/>
        <v>738500</v>
      </c>
      <c r="G53" s="53">
        <f t="shared" si="2"/>
        <v>532309.5</v>
      </c>
      <c r="H53" s="49">
        <f t="shared" si="9"/>
        <v>430277.55</v>
      </c>
      <c r="I53" s="49">
        <f t="shared" si="9"/>
        <v>102031.95</v>
      </c>
      <c r="J53" s="53">
        <f t="shared" si="6"/>
        <v>17.652445697230974</v>
      </c>
      <c r="K53" s="53">
        <f t="shared" si="7"/>
        <v>18.896686429512517</v>
      </c>
      <c r="L53" s="53">
        <f t="shared" si="8"/>
        <v>13.816106973595124</v>
      </c>
      <c r="M53" s="7"/>
    </row>
    <row r="54" spans="1:13" ht="140.4" x14ac:dyDescent="0.3">
      <c r="A54" s="114" t="s">
        <v>77</v>
      </c>
      <c r="B54" s="24" t="s">
        <v>19</v>
      </c>
      <c r="C54" s="25" t="s">
        <v>78</v>
      </c>
      <c r="D54" s="26">
        <f t="shared" si="1"/>
        <v>3015500</v>
      </c>
      <c r="E54" s="26">
        <f>E55+E59</f>
        <v>2277000</v>
      </c>
      <c r="F54" s="26">
        <f>F55+F59+F58</f>
        <v>738500</v>
      </c>
      <c r="G54" s="20">
        <f>H54+I54</f>
        <v>532309.5</v>
      </c>
      <c r="H54" s="26">
        <f>H55+H59+H62</f>
        <v>430277.55</v>
      </c>
      <c r="I54" s="26">
        <f>I55+I59+I58</f>
        <v>102031.95</v>
      </c>
      <c r="J54" s="20">
        <f t="shared" si="6"/>
        <v>17.652445697230974</v>
      </c>
      <c r="K54" s="20">
        <f t="shared" si="7"/>
        <v>18.896686429512517</v>
      </c>
      <c r="L54" s="20">
        <f t="shared" si="8"/>
        <v>13.816106973595124</v>
      </c>
      <c r="M54" s="7"/>
    </row>
    <row r="55" spans="1:13" ht="109.2" x14ac:dyDescent="0.3">
      <c r="A55" s="114" t="s">
        <v>79</v>
      </c>
      <c r="B55" s="24" t="s">
        <v>19</v>
      </c>
      <c r="C55" s="25" t="s">
        <v>80</v>
      </c>
      <c r="D55" s="26">
        <f t="shared" si="1"/>
        <v>1333400</v>
      </c>
      <c r="E55" s="26">
        <f t="shared" ref="E55" si="10">SUM(E56:E57)</f>
        <v>975900</v>
      </c>
      <c r="F55" s="26">
        <f>F57</f>
        <v>357500</v>
      </c>
      <c r="G55" s="20">
        <f t="shared" ref="G55:G61" si="11">H55+I55</f>
        <v>59061.46</v>
      </c>
      <c r="H55" s="26">
        <f>SUM(H56:H57)</f>
        <v>38018.31</v>
      </c>
      <c r="I55" s="26">
        <f>I57</f>
        <v>21043.15</v>
      </c>
      <c r="J55" s="20">
        <f t="shared" si="6"/>
        <v>4.4293880305984699</v>
      </c>
      <c r="K55" s="20">
        <f t="shared" si="7"/>
        <v>3.8957177989548106</v>
      </c>
      <c r="L55" s="20">
        <f t="shared" si="8"/>
        <v>5.8861958041958049</v>
      </c>
      <c r="M55" s="7"/>
    </row>
    <row r="56" spans="1:13" ht="140.4" x14ac:dyDescent="0.3">
      <c r="A56" s="114" t="s">
        <v>81</v>
      </c>
      <c r="B56" s="24" t="s">
        <v>19</v>
      </c>
      <c r="C56" s="25" t="s">
        <v>82</v>
      </c>
      <c r="D56" s="26">
        <f t="shared" si="1"/>
        <v>617400</v>
      </c>
      <c r="E56" s="26">
        <v>617400</v>
      </c>
      <c r="F56" s="26"/>
      <c r="G56" s="20">
        <f t="shared" si="11"/>
        <v>16975.14</v>
      </c>
      <c r="H56" s="26">
        <v>16975.14</v>
      </c>
      <c r="I56" s="26"/>
      <c r="J56" s="20">
        <f t="shared" si="6"/>
        <v>2.7494557823129253</v>
      </c>
      <c r="K56" s="20">
        <f t="shared" si="7"/>
        <v>2.7494557823129253</v>
      </c>
      <c r="L56" s="20" t="e">
        <f t="shared" si="8"/>
        <v>#DIV/0!</v>
      </c>
      <c r="M56" s="7"/>
    </row>
    <row r="57" spans="1:13" ht="124.8" x14ac:dyDescent="0.3">
      <c r="A57" s="114" t="s">
        <v>83</v>
      </c>
      <c r="B57" s="24" t="s">
        <v>19</v>
      </c>
      <c r="C57" s="25" t="s">
        <v>84</v>
      </c>
      <c r="D57" s="26">
        <f t="shared" si="1"/>
        <v>716000</v>
      </c>
      <c r="E57" s="26">
        <v>358500</v>
      </c>
      <c r="F57" s="26">
        <v>357500</v>
      </c>
      <c r="G57" s="20">
        <f t="shared" si="11"/>
        <v>42086.32</v>
      </c>
      <c r="H57" s="26">
        <v>21043.17</v>
      </c>
      <c r="I57" s="26">
        <v>21043.15</v>
      </c>
      <c r="J57" s="20">
        <f t="shared" si="6"/>
        <v>5.8779776536312847</v>
      </c>
      <c r="K57" s="20">
        <f t="shared" si="7"/>
        <v>5.8697824267782428</v>
      </c>
      <c r="L57" s="20">
        <f t="shared" si="8"/>
        <v>5.8861958041958049</v>
      </c>
      <c r="M57" s="7"/>
    </row>
    <row r="58" spans="1:13" ht="93.75" customHeight="1" x14ac:dyDescent="0.3">
      <c r="A58" s="116" t="s">
        <v>478</v>
      </c>
      <c r="B58" s="24" t="s">
        <v>19</v>
      </c>
      <c r="C58" s="25" t="s">
        <v>445</v>
      </c>
      <c r="D58" s="26">
        <f>E58+F58</f>
        <v>5000</v>
      </c>
      <c r="E58" s="26"/>
      <c r="F58" s="26">
        <v>5000</v>
      </c>
      <c r="G58" s="20">
        <f>I58</f>
        <v>10297.98</v>
      </c>
      <c r="H58" s="26"/>
      <c r="I58" s="26">
        <v>10297.98</v>
      </c>
      <c r="J58" s="26">
        <f t="shared" si="6"/>
        <v>205.95959999999999</v>
      </c>
      <c r="K58" s="20"/>
      <c r="L58" s="20"/>
      <c r="M58" s="7"/>
    </row>
    <row r="59" spans="1:13" ht="124.8" x14ac:dyDescent="0.3">
      <c r="A59" s="114" t="s">
        <v>85</v>
      </c>
      <c r="B59" s="24" t="s">
        <v>19</v>
      </c>
      <c r="C59" s="25" t="s">
        <v>86</v>
      </c>
      <c r="D59" s="26">
        <f t="shared" si="1"/>
        <v>1677100</v>
      </c>
      <c r="E59" s="26">
        <f>E60+E61</f>
        <v>1301100</v>
      </c>
      <c r="F59" s="26">
        <f>F60+F61</f>
        <v>376000</v>
      </c>
      <c r="G59" s="20">
        <f t="shared" si="11"/>
        <v>462950.06</v>
      </c>
      <c r="H59" s="26">
        <f t="shared" ref="H59" si="12">SUM(H60:H61)</f>
        <v>392259.24</v>
      </c>
      <c r="I59" s="26">
        <f>I61</f>
        <v>70690.820000000007</v>
      </c>
      <c r="J59" s="26">
        <f>J60+J61</f>
        <v>48.949027611252021</v>
      </c>
      <c r="K59" s="20">
        <f t="shared" si="7"/>
        <v>30.148277611252016</v>
      </c>
      <c r="L59" s="20">
        <f t="shared" si="8"/>
        <v>18.800750000000001</v>
      </c>
      <c r="M59" s="7"/>
    </row>
    <row r="60" spans="1:13" ht="109.2" x14ac:dyDescent="0.3">
      <c r="A60" s="114" t="s">
        <v>87</v>
      </c>
      <c r="B60" s="24" t="s">
        <v>19</v>
      </c>
      <c r="C60" s="25" t="s">
        <v>88</v>
      </c>
      <c r="D60" s="26">
        <f t="shared" si="1"/>
        <v>1301100</v>
      </c>
      <c r="E60" s="26">
        <v>1301100</v>
      </c>
      <c r="F60" s="26"/>
      <c r="G60" s="20">
        <f t="shared" si="11"/>
        <v>392259.24</v>
      </c>
      <c r="H60" s="26">
        <v>392259.24</v>
      </c>
      <c r="I60" s="26"/>
      <c r="J60" s="20">
        <f t="shared" si="6"/>
        <v>30.148277611252016</v>
      </c>
      <c r="K60" s="20">
        <f t="shared" si="7"/>
        <v>30.148277611252016</v>
      </c>
      <c r="L60" s="20" t="e">
        <f t="shared" si="8"/>
        <v>#DIV/0!</v>
      </c>
      <c r="M60" s="7"/>
    </row>
    <row r="61" spans="1:13" ht="93.6" x14ac:dyDescent="0.3">
      <c r="A61" s="114" t="s">
        <v>89</v>
      </c>
      <c r="B61" s="24" t="s">
        <v>19</v>
      </c>
      <c r="C61" s="25" t="s">
        <v>429</v>
      </c>
      <c r="D61" s="26">
        <f t="shared" si="1"/>
        <v>376000</v>
      </c>
      <c r="E61" s="26"/>
      <c r="F61" s="26">
        <v>376000</v>
      </c>
      <c r="G61" s="20">
        <f t="shared" si="11"/>
        <v>70690.820000000007</v>
      </c>
      <c r="H61" s="26"/>
      <c r="I61" s="26">
        <v>70690.820000000007</v>
      </c>
      <c r="J61" s="20">
        <f t="shared" si="6"/>
        <v>18.800750000000001</v>
      </c>
      <c r="K61" s="20" t="e">
        <f t="shared" si="7"/>
        <v>#DIV/0!</v>
      </c>
      <c r="L61" s="20">
        <f t="shared" si="8"/>
        <v>18.800750000000001</v>
      </c>
      <c r="M61" s="7"/>
    </row>
    <row r="62" spans="1:13" ht="313.5" customHeight="1" x14ac:dyDescent="0.3">
      <c r="A62" s="114" t="s">
        <v>436</v>
      </c>
      <c r="B62" s="24" t="s">
        <v>19</v>
      </c>
      <c r="C62" s="25" t="s">
        <v>483</v>
      </c>
      <c r="D62" s="26">
        <f>E62+F62</f>
        <v>0</v>
      </c>
      <c r="E62" s="26"/>
      <c r="F62" s="26"/>
      <c r="G62" s="20">
        <f>H62+I62</f>
        <v>0</v>
      </c>
      <c r="H62" s="26"/>
      <c r="I62" s="26"/>
      <c r="J62" s="20" t="e">
        <f t="shared" si="6"/>
        <v>#DIV/0!</v>
      </c>
      <c r="K62" s="20"/>
      <c r="L62" s="20"/>
      <c r="M62" s="7"/>
    </row>
    <row r="63" spans="1:13" ht="31.2" x14ac:dyDescent="0.3">
      <c r="A63" s="115" t="s">
        <v>90</v>
      </c>
      <c r="B63" s="47" t="s">
        <v>19</v>
      </c>
      <c r="C63" s="48" t="s">
        <v>91</v>
      </c>
      <c r="D63" s="49">
        <f t="shared" si="1"/>
        <v>250000</v>
      </c>
      <c r="E63" s="49">
        <f>E64</f>
        <v>250000</v>
      </c>
      <c r="F63" s="49">
        <f>F64</f>
        <v>0</v>
      </c>
      <c r="G63" s="53">
        <f t="shared" si="2"/>
        <v>113056.77000000002</v>
      </c>
      <c r="H63" s="49">
        <f>H64</f>
        <v>113056.77000000002</v>
      </c>
      <c r="I63" s="49">
        <f>I64</f>
        <v>0</v>
      </c>
      <c r="J63" s="53">
        <f t="shared" si="6"/>
        <v>45.222708000000004</v>
      </c>
      <c r="K63" s="53">
        <f t="shared" si="7"/>
        <v>45.222708000000004</v>
      </c>
      <c r="L63" s="53" t="e">
        <f t="shared" si="8"/>
        <v>#DIV/0!</v>
      </c>
      <c r="M63" s="7"/>
    </row>
    <row r="64" spans="1:13" ht="31.2" x14ac:dyDescent="0.3">
      <c r="A64" s="114" t="s">
        <v>92</v>
      </c>
      <c r="B64" s="24" t="s">
        <v>19</v>
      </c>
      <c r="C64" s="25" t="s">
        <v>93</v>
      </c>
      <c r="D64" s="26">
        <f t="shared" si="1"/>
        <v>250000</v>
      </c>
      <c r="E64" s="26">
        <f>SUM(E65:E68)</f>
        <v>250000</v>
      </c>
      <c r="F64" s="26">
        <f>SUM(F65:F68)</f>
        <v>0</v>
      </c>
      <c r="G64" s="20">
        <f t="shared" si="2"/>
        <v>113056.77000000002</v>
      </c>
      <c r="H64" s="26">
        <f>SUM(H65:H68)</f>
        <v>113056.77000000002</v>
      </c>
      <c r="I64" s="26">
        <f>SUM(I65:I68)</f>
        <v>0</v>
      </c>
      <c r="J64" s="20">
        <f t="shared" si="6"/>
        <v>45.222708000000004</v>
      </c>
      <c r="K64" s="20">
        <f t="shared" si="7"/>
        <v>45.222708000000004</v>
      </c>
      <c r="L64" s="20" t="e">
        <f t="shared" si="8"/>
        <v>#DIV/0!</v>
      </c>
      <c r="M64" s="7"/>
    </row>
    <row r="65" spans="1:13" ht="46.8" x14ac:dyDescent="0.3">
      <c r="A65" s="114" t="s">
        <v>94</v>
      </c>
      <c r="B65" s="24" t="s">
        <v>19</v>
      </c>
      <c r="C65" s="25" t="s">
        <v>95</v>
      </c>
      <c r="D65" s="26">
        <f t="shared" si="1"/>
        <v>125000</v>
      </c>
      <c r="E65" s="26">
        <v>125000</v>
      </c>
      <c r="F65" s="26"/>
      <c r="G65" s="20">
        <f t="shared" si="2"/>
        <v>75635.350000000006</v>
      </c>
      <c r="H65" s="26">
        <v>75635.350000000006</v>
      </c>
      <c r="I65" s="26"/>
      <c r="J65" s="20">
        <f t="shared" si="6"/>
        <v>60.508280000000006</v>
      </c>
      <c r="K65" s="20">
        <f t="shared" si="7"/>
        <v>60.508280000000006</v>
      </c>
      <c r="L65" s="20" t="e">
        <f t="shared" si="8"/>
        <v>#DIV/0!</v>
      </c>
      <c r="M65" s="7"/>
    </row>
    <row r="66" spans="1:13" ht="46.8" x14ac:dyDescent="0.3">
      <c r="A66" s="114" t="s">
        <v>96</v>
      </c>
      <c r="B66" s="24" t="s">
        <v>19</v>
      </c>
      <c r="C66" s="25" t="s">
        <v>442</v>
      </c>
      <c r="D66" s="26">
        <f t="shared" si="1"/>
        <v>1000</v>
      </c>
      <c r="E66" s="26">
        <v>1000</v>
      </c>
      <c r="F66" s="26"/>
      <c r="G66" s="49">
        <f>H66</f>
        <v>104.63</v>
      </c>
      <c r="H66" s="26">
        <v>104.63</v>
      </c>
      <c r="I66" s="26"/>
      <c r="J66" s="20">
        <f t="shared" si="6"/>
        <v>10.463000000000001</v>
      </c>
      <c r="K66" s="20">
        <f t="shared" si="7"/>
        <v>10.463000000000001</v>
      </c>
      <c r="L66" s="20" t="e">
        <f t="shared" si="8"/>
        <v>#DIV/0!</v>
      </c>
      <c r="M66" s="7"/>
    </row>
    <row r="67" spans="1:13" ht="31.2" x14ac:dyDescent="0.3">
      <c r="A67" s="114" t="s">
        <v>97</v>
      </c>
      <c r="B67" s="24" t="s">
        <v>19</v>
      </c>
      <c r="C67" s="25" t="s">
        <v>98</v>
      </c>
      <c r="D67" s="26">
        <f t="shared" si="1"/>
        <v>4000</v>
      </c>
      <c r="E67" s="26">
        <v>4000</v>
      </c>
      <c r="F67" s="26"/>
      <c r="G67" s="20">
        <f t="shared" si="2"/>
        <v>0</v>
      </c>
      <c r="H67" s="26"/>
      <c r="I67" s="26"/>
      <c r="J67" s="20">
        <f t="shared" si="6"/>
        <v>0</v>
      </c>
      <c r="K67" s="20">
        <f t="shared" si="7"/>
        <v>0</v>
      </c>
      <c r="L67" s="20" t="e">
        <f t="shared" si="8"/>
        <v>#DIV/0!</v>
      </c>
      <c r="M67" s="7"/>
    </row>
    <row r="68" spans="1:13" ht="31.2" x14ac:dyDescent="0.3">
      <c r="A68" s="114" t="s">
        <v>99</v>
      </c>
      <c r="B68" s="24" t="s">
        <v>19</v>
      </c>
      <c r="C68" s="25" t="s">
        <v>446</v>
      </c>
      <c r="D68" s="26">
        <f t="shared" si="1"/>
        <v>120000</v>
      </c>
      <c r="E68" s="26">
        <v>120000</v>
      </c>
      <c r="F68" s="26"/>
      <c r="G68" s="20">
        <f t="shared" si="2"/>
        <v>37316.79</v>
      </c>
      <c r="H68" s="26">
        <v>37316.79</v>
      </c>
      <c r="I68" s="26"/>
      <c r="J68" s="20">
        <f t="shared" si="6"/>
        <v>31.097325000000005</v>
      </c>
      <c r="K68" s="20">
        <f t="shared" si="7"/>
        <v>31.097325000000005</v>
      </c>
      <c r="L68" s="20" t="e">
        <f t="shared" si="8"/>
        <v>#DIV/0!</v>
      </c>
      <c r="M68" s="7"/>
    </row>
    <row r="69" spans="1:13" ht="62.4" x14ac:dyDescent="0.3">
      <c r="A69" s="115" t="s">
        <v>100</v>
      </c>
      <c r="B69" s="47" t="s">
        <v>19</v>
      </c>
      <c r="C69" s="48" t="s">
        <v>101</v>
      </c>
      <c r="D69" s="49">
        <f t="shared" si="1"/>
        <v>4911700</v>
      </c>
      <c r="E69" s="49">
        <f>E70+E74+E73</f>
        <v>4911600</v>
      </c>
      <c r="F69" s="49">
        <f>F75</f>
        <v>100</v>
      </c>
      <c r="G69" s="53">
        <f t="shared" si="2"/>
        <v>710700.45</v>
      </c>
      <c r="H69" s="49">
        <f>H70+H74+H73</f>
        <v>710700.45</v>
      </c>
      <c r="I69" s="49">
        <f>I75</f>
        <v>0</v>
      </c>
      <c r="J69" s="53">
        <f t="shared" si="6"/>
        <v>14.469541095750962</v>
      </c>
      <c r="K69" s="53">
        <f t="shared" si="7"/>
        <v>14.469835695089175</v>
      </c>
      <c r="L69" s="53">
        <f t="shared" si="8"/>
        <v>0</v>
      </c>
      <c r="M69" s="7"/>
    </row>
    <row r="70" spans="1:13" ht="31.2" x14ac:dyDescent="0.3">
      <c r="A70" s="114" t="s">
        <v>102</v>
      </c>
      <c r="B70" s="24" t="s">
        <v>19</v>
      </c>
      <c r="C70" s="25" t="s">
        <v>103</v>
      </c>
      <c r="D70" s="26">
        <f t="shared" si="1"/>
        <v>4911600</v>
      </c>
      <c r="E70" s="26">
        <f t="shared" ref="E70:H71" si="13">E71</f>
        <v>4911600</v>
      </c>
      <c r="F70" s="26"/>
      <c r="G70" s="20">
        <f t="shared" si="2"/>
        <v>647397.26</v>
      </c>
      <c r="H70" s="26">
        <f t="shared" si="13"/>
        <v>647397.26</v>
      </c>
      <c r="I70" s="26"/>
      <c r="J70" s="20">
        <f t="shared" si="6"/>
        <v>13.180985015066375</v>
      </c>
      <c r="K70" s="20">
        <f t="shared" si="7"/>
        <v>13.180985015066375</v>
      </c>
      <c r="L70" s="20" t="e">
        <f t="shared" si="8"/>
        <v>#DIV/0!</v>
      </c>
      <c r="M70" s="7"/>
    </row>
    <row r="71" spans="1:13" ht="31.2" x14ac:dyDescent="0.3">
      <c r="A71" s="114" t="s">
        <v>104</v>
      </c>
      <c r="B71" s="24" t="s">
        <v>19</v>
      </c>
      <c r="C71" s="25" t="s">
        <v>105</v>
      </c>
      <c r="D71" s="26">
        <f t="shared" si="1"/>
        <v>4911600</v>
      </c>
      <c r="E71" s="26">
        <f t="shared" si="13"/>
        <v>4911600</v>
      </c>
      <c r="F71" s="26"/>
      <c r="G71" s="20">
        <f t="shared" si="2"/>
        <v>647397.26</v>
      </c>
      <c r="H71" s="26">
        <f t="shared" si="13"/>
        <v>647397.26</v>
      </c>
      <c r="I71" s="26"/>
      <c r="J71" s="20">
        <f t="shared" si="6"/>
        <v>13.180985015066375</v>
      </c>
      <c r="K71" s="20">
        <f t="shared" si="7"/>
        <v>13.180985015066375</v>
      </c>
      <c r="L71" s="20" t="e">
        <f t="shared" si="8"/>
        <v>#DIV/0!</v>
      </c>
      <c r="M71" s="7"/>
    </row>
    <row r="72" spans="1:13" ht="46.8" x14ac:dyDescent="0.3">
      <c r="A72" s="114" t="s">
        <v>106</v>
      </c>
      <c r="B72" s="24" t="s">
        <v>19</v>
      </c>
      <c r="C72" s="25" t="s">
        <v>107</v>
      </c>
      <c r="D72" s="26">
        <f t="shared" si="1"/>
        <v>4911600</v>
      </c>
      <c r="E72" s="26">
        <v>4911600</v>
      </c>
      <c r="F72" s="26"/>
      <c r="G72" s="20">
        <f t="shared" si="2"/>
        <v>647397.26</v>
      </c>
      <c r="H72" s="26">
        <v>647397.26</v>
      </c>
      <c r="I72" s="26"/>
      <c r="J72" s="20">
        <f t="shared" si="6"/>
        <v>13.180985015066375</v>
      </c>
      <c r="K72" s="20">
        <f t="shared" si="7"/>
        <v>13.180985015066375</v>
      </c>
      <c r="L72" s="20" t="e">
        <f t="shared" si="8"/>
        <v>#DIV/0!</v>
      </c>
      <c r="M72" s="7"/>
    </row>
    <row r="73" spans="1:13" ht="93.6" x14ac:dyDescent="0.3">
      <c r="A73" s="114" t="s">
        <v>459</v>
      </c>
      <c r="B73" s="24" t="s">
        <v>19</v>
      </c>
      <c r="C73" s="25" t="s">
        <v>457</v>
      </c>
      <c r="D73" s="26">
        <f>E73+F73</f>
        <v>0</v>
      </c>
      <c r="E73" s="26"/>
      <c r="F73" s="26"/>
      <c r="G73" s="20">
        <f>H73+I73</f>
        <v>0</v>
      </c>
      <c r="H73" s="26"/>
      <c r="I73" s="26"/>
      <c r="J73" s="20" t="e">
        <f t="shared" si="6"/>
        <v>#DIV/0!</v>
      </c>
      <c r="K73" s="20"/>
      <c r="L73" s="20"/>
      <c r="M73" s="7"/>
    </row>
    <row r="74" spans="1:13" ht="31.2" x14ac:dyDescent="0.3">
      <c r="A74" s="114" t="s">
        <v>456</v>
      </c>
      <c r="B74" s="24" t="s">
        <v>19</v>
      </c>
      <c r="C74" s="25" t="s">
        <v>387</v>
      </c>
      <c r="D74" s="26">
        <f>E74</f>
        <v>0</v>
      </c>
      <c r="E74" s="26"/>
      <c r="F74" s="26"/>
      <c r="G74" s="20">
        <f>H74</f>
        <v>63303.19</v>
      </c>
      <c r="H74" s="26">
        <v>63303.19</v>
      </c>
      <c r="I74" s="26"/>
      <c r="J74" s="20" t="e">
        <f t="shared" si="6"/>
        <v>#DIV/0!</v>
      </c>
      <c r="K74" s="20"/>
      <c r="L74" s="20"/>
      <c r="M74" s="7"/>
    </row>
    <row r="75" spans="1:13" ht="31.2" x14ac:dyDescent="0.3">
      <c r="A75" s="114" t="s">
        <v>466</v>
      </c>
      <c r="B75" s="24" t="s">
        <v>19</v>
      </c>
      <c r="C75" s="25" t="s">
        <v>467</v>
      </c>
      <c r="D75" s="26">
        <f>F75</f>
        <v>100</v>
      </c>
      <c r="E75" s="26"/>
      <c r="F75" s="26">
        <v>100</v>
      </c>
      <c r="G75" s="20"/>
      <c r="H75" s="26"/>
      <c r="I75" s="26"/>
      <c r="J75" s="20"/>
      <c r="K75" s="20"/>
      <c r="L75" s="20"/>
      <c r="M75" s="7"/>
    </row>
    <row r="76" spans="1:13" ht="46.8" x14ac:dyDescent="0.3">
      <c r="A76" s="115" t="s">
        <v>108</v>
      </c>
      <c r="B76" s="47" t="s">
        <v>19</v>
      </c>
      <c r="C76" s="48" t="s">
        <v>109</v>
      </c>
      <c r="D76" s="49">
        <f t="shared" si="1"/>
        <v>50000</v>
      </c>
      <c r="E76" s="49">
        <f>E77+E80</f>
        <v>50000</v>
      </c>
      <c r="F76" s="49">
        <f>F80+F79</f>
        <v>0</v>
      </c>
      <c r="G76" s="53">
        <f t="shared" si="2"/>
        <v>0</v>
      </c>
      <c r="H76" s="49">
        <f>H77+H80</f>
        <v>0</v>
      </c>
      <c r="I76" s="49">
        <f>I77+I80</f>
        <v>0</v>
      </c>
      <c r="J76" s="53">
        <f t="shared" si="6"/>
        <v>0</v>
      </c>
      <c r="K76" s="53">
        <f t="shared" si="7"/>
        <v>0</v>
      </c>
      <c r="L76" s="53" t="e">
        <f t="shared" si="8"/>
        <v>#DIV/0!</v>
      </c>
      <c r="M76" s="7"/>
    </row>
    <row r="77" spans="1:13" ht="124.8" x14ac:dyDescent="0.3">
      <c r="A77" s="114" t="s">
        <v>110</v>
      </c>
      <c r="B77" s="24" t="s">
        <v>19</v>
      </c>
      <c r="C77" s="25" t="s">
        <v>111</v>
      </c>
      <c r="D77" s="26">
        <f t="shared" si="1"/>
        <v>50000</v>
      </c>
      <c r="E77" s="26">
        <f t="shared" ref="E77:E78" si="14">E78</f>
        <v>50000</v>
      </c>
      <c r="F77" s="26"/>
      <c r="G77" s="20">
        <f t="shared" si="2"/>
        <v>0</v>
      </c>
      <c r="H77" s="26">
        <f t="shared" ref="H77:I78" si="15">H78</f>
        <v>0</v>
      </c>
      <c r="I77" s="26">
        <f t="shared" si="15"/>
        <v>0</v>
      </c>
      <c r="J77" s="20">
        <f t="shared" si="6"/>
        <v>0</v>
      </c>
      <c r="K77" s="20">
        <f t="shared" si="7"/>
        <v>0</v>
      </c>
      <c r="L77" s="20" t="e">
        <f t="shared" si="8"/>
        <v>#DIV/0!</v>
      </c>
      <c r="M77" s="7"/>
    </row>
    <row r="78" spans="1:13" ht="156" x14ac:dyDescent="0.3">
      <c r="A78" s="114" t="s">
        <v>112</v>
      </c>
      <c r="B78" s="24" t="s">
        <v>19</v>
      </c>
      <c r="C78" s="25" t="s">
        <v>113</v>
      </c>
      <c r="D78" s="26">
        <f t="shared" si="1"/>
        <v>50000</v>
      </c>
      <c r="E78" s="26">
        <f t="shared" si="14"/>
        <v>50000</v>
      </c>
      <c r="F78" s="26"/>
      <c r="G78" s="20">
        <f t="shared" si="2"/>
        <v>0</v>
      </c>
      <c r="H78" s="26">
        <f t="shared" si="15"/>
        <v>0</v>
      </c>
      <c r="I78" s="26"/>
      <c r="J78" s="20">
        <f t="shared" si="6"/>
        <v>0</v>
      </c>
      <c r="K78" s="20">
        <f t="shared" si="7"/>
        <v>0</v>
      </c>
      <c r="L78" s="20" t="e">
        <f t="shared" si="8"/>
        <v>#DIV/0!</v>
      </c>
      <c r="M78" s="7"/>
    </row>
    <row r="79" spans="1:13" ht="156" x14ac:dyDescent="0.3">
      <c r="A79" s="114" t="s">
        <v>114</v>
      </c>
      <c r="B79" s="24" t="s">
        <v>19</v>
      </c>
      <c r="C79" s="25" t="s">
        <v>115</v>
      </c>
      <c r="D79" s="26">
        <f t="shared" si="1"/>
        <v>50000</v>
      </c>
      <c r="E79" s="26">
        <v>50000</v>
      </c>
      <c r="F79" s="26"/>
      <c r="G79" s="20">
        <f t="shared" si="2"/>
        <v>0</v>
      </c>
      <c r="H79" s="26"/>
      <c r="I79" s="26"/>
      <c r="J79" s="20">
        <f t="shared" si="6"/>
        <v>0</v>
      </c>
      <c r="K79" s="20">
        <f t="shared" si="7"/>
        <v>0</v>
      </c>
      <c r="L79" s="20" t="e">
        <f t="shared" si="8"/>
        <v>#DIV/0!</v>
      </c>
      <c r="M79" s="7"/>
    </row>
    <row r="80" spans="1:13" ht="126" customHeight="1" x14ac:dyDescent="0.3">
      <c r="A80" s="114" t="s">
        <v>478</v>
      </c>
      <c r="B80" s="24" t="s">
        <v>19</v>
      </c>
      <c r="C80" s="25" t="s">
        <v>468</v>
      </c>
      <c r="D80" s="26">
        <f>E80+F80</f>
        <v>0</v>
      </c>
      <c r="E80" s="26"/>
      <c r="F80" s="26"/>
      <c r="G80" s="20">
        <f>H80+I80</f>
        <v>0</v>
      </c>
      <c r="H80" s="26"/>
      <c r="I80" s="26"/>
      <c r="J80" s="20" t="e">
        <f t="shared" si="6"/>
        <v>#DIV/0!</v>
      </c>
      <c r="K80" s="20"/>
      <c r="L80" s="20"/>
      <c r="M80" s="7"/>
    </row>
    <row r="81" spans="1:13" ht="31.2" x14ac:dyDescent="0.3">
      <c r="A81" s="115" t="s">
        <v>116</v>
      </c>
      <c r="B81" s="63" t="s">
        <v>19</v>
      </c>
      <c r="C81" s="64" t="s">
        <v>117</v>
      </c>
      <c r="D81" s="49">
        <f t="shared" si="1"/>
        <v>240950</v>
      </c>
      <c r="E81" s="49">
        <f>E82+E97+E99+E102</f>
        <v>220950</v>
      </c>
      <c r="F81" s="49">
        <f>F82+F97+F99+F102</f>
        <v>20000</v>
      </c>
      <c r="G81" s="53">
        <f t="shared" si="2"/>
        <v>49200.399999999994</v>
      </c>
      <c r="H81" s="49">
        <f>H82+H97+H99+H102+H94+H110</f>
        <v>39865.31</v>
      </c>
      <c r="I81" s="49">
        <f>I110+I102</f>
        <v>9335.09</v>
      </c>
      <c r="J81" s="53">
        <f t="shared" si="6"/>
        <v>20.419340112056442</v>
      </c>
      <c r="K81" s="53">
        <f t="shared" si="7"/>
        <v>18.042683865127856</v>
      </c>
      <c r="L81" s="53">
        <f t="shared" si="8"/>
        <v>46.675450000000005</v>
      </c>
      <c r="M81" s="7"/>
    </row>
    <row r="82" spans="1:13" ht="62.4" x14ac:dyDescent="0.3">
      <c r="A82" s="117" t="s">
        <v>347</v>
      </c>
      <c r="B82" s="65" t="s">
        <v>19</v>
      </c>
      <c r="C82" s="66" t="s">
        <v>348</v>
      </c>
      <c r="D82" s="62">
        <f>E82+F82</f>
        <v>118450</v>
      </c>
      <c r="E82" s="26">
        <f>E86+E88+E90+E92+E96+E95+E83+E85+E84+E94</f>
        <v>118450</v>
      </c>
      <c r="F82" s="26">
        <f>F86+F88+F90+F92</f>
        <v>0</v>
      </c>
      <c r="G82" s="20">
        <f>H82+I82</f>
        <v>4027.21</v>
      </c>
      <c r="H82" s="26">
        <f>H86+H88+H90+H92+H83+H96+H95+H85+H84</f>
        <v>4027.21</v>
      </c>
      <c r="I82" s="26">
        <f>I86+I88+I90+I92+I84</f>
        <v>0</v>
      </c>
      <c r="J82" s="20">
        <f t="shared" si="6"/>
        <v>3.3999240185732376</v>
      </c>
      <c r="K82" s="20">
        <f t="shared" si="7"/>
        <v>3.3999240185732376</v>
      </c>
      <c r="L82" s="20" t="e">
        <f t="shared" si="8"/>
        <v>#DIV/0!</v>
      </c>
      <c r="M82" s="7"/>
    </row>
    <row r="83" spans="1:13" ht="142.5" customHeight="1" x14ac:dyDescent="0.3">
      <c r="A83" s="117" t="s">
        <v>392</v>
      </c>
      <c r="B83" s="65" t="s">
        <v>19</v>
      </c>
      <c r="C83" s="66" t="s">
        <v>389</v>
      </c>
      <c r="D83" s="62">
        <f>E83+F83</f>
        <v>44000</v>
      </c>
      <c r="E83" s="26">
        <v>44000</v>
      </c>
      <c r="F83" s="26"/>
      <c r="G83" s="20">
        <f>H83+I83</f>
        <v>1050</v>
      </c>
      <c r="H83" s="26">
        <v>1050</v>
      </c>
      <c r="I83" s="26"/>
      <c r="J83" s="20">
        <f t="shared" si="6"/>
        <v>2.3863636363636367</v>
      </c>
      <c r="K83" s="20"/>
      <c r="L83" s="20"/>
      <c r="M83" s="7"/>
    </row>
    <row r="84" spans="1:13" ht="123" customHeight="1" x14ac:dyDescent="0.3">
      <c r="A84" s="118" t="s">
        <v>448</v>
      </c>
      <c r="B84" s="65" t="s">
        <v>19</v>
      </c>
      <c r="C84" s="66" t="s">
        <v>447</v>
      </c>
      <c r="D84" s="62">
        <f>E84+F84</f>
        <v>9000</v>
      </c>
      <c r="E84" s="26">
        <v>9000</v>
      </c>
      <c r="F84" s="26"/>
      <c r="G84" s="20">
        <f>H84+I84</f>
        <v>2500</v>
      </c>
      <c r="H84" s="26">
        <v>2500</v>
      </c>
      <c r="I84" s="26"/>
      <c r="J84" s="20">
        <f t="shared" si="6"/>
        <v>27.777777777777779</v>
      </c>
      <c r="K84" s="20"/>
      <c r="L84" s="20"/>
      <c r="M84" s="7"/>
    </row>
    <row r="85" spans="1:13" ht="150" customHeight="1" x14ac:dyDescent="0.3">
      <c r="A85" s="117" t="s">
        <v>437</v>
      </c>
      <c r="B85" s="65" t="s">
        <v>19</v>
      </c>
      <c r="C85" s="66" t="s">
        <v>434</v>
      </c>
      <c r="D85" s="62">
        <f>E85</f>
        <v>0</v>
      </c>
      <c r="E85" s="26"/>
      <c r="F85" s="26"/>
      <c r="G85" s="20">
        <f>H85</f>
        <v>150</v>
      </c>
      <c r="H85" s="26">
        <v>150</v>
      </c>
      <c r="I85" s="26"/>
      <c r="J85" s="20" t="e">
        <f t="shared" si="6"/>
        <v>#DIV/0!</v>
      </c>
      <c r="K85" s="20"/>
      <c r="L85" s="20"/>
      <c r="M85" s="7"/>
    </row>
    <row r="86" spans="1:13" ht="109.2" x14ac:dyDescent="0.3">
      <c r="A86" s="117" t="s">
        <v>349</v>
      </c>
      <c r="B86" s="65" t="s">
        <v>19</v>
      </c>
      <c r="C86" s="66" t="s">
        <v>350</v>
      </c>
      <c r="D86" s="62">
        <f t="shared" ref="D86:D109" si="16">E86+F86</f>
        <v>0</v>
      </c>
      <c r="E86" s="26"/>
      <c r="F86" s="26">
        <f>F87</f>
        <v>0</v>
      </c>
      <c r="G86" s="20">
        <f t="shared" ref="G86:G101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3">
      <c r="A87" s="117" t="s">
        <v>351</v>
      </c>
      <c r="B87" s="65" t="s">
        <v>19</v>
      </c>
      <c r="C87" s="66" t="s">
        <v>352</v>
      </c>
      <c r="D87" s="62">
        <f t="shared" si="16"/>
        <v>0</v>
      </c>
      <c r="E87" s="26"/>
      <c r="F87" s="26"/>
      <c r="G87" s="20">
        <f t="shared" si="17"/>
        <v>0</v>
      </c>
      <c r="H87" s="26"/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93.6" x14ac:dyDescent="0.3">
      <c r="A88" s="117" t="s">
        <v>353</v>
      </c>
      <c r="B88" s="65" t="s">
        <v>19</v>
      </c>
      <c r="C88" s="66" t="s">
        <v>354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4.8" x14ac:dyDescent="0.3">
      <c r="A89" s="117" t="s">
        <v>355</v>
      </c>
      <c r="B89" s="65" t="s">
        <v>19</v>
      </c>
      <c r="C89" s="66" t="s">
        <v>356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4.8" x14ac:dyDescent="0.3">
      <c r="A90" s="117" t="s">
        <v>357</v>
      </c>
      <c r="B90" s="65" t="s">
        <v>19</v>
      </c>
      <c r="C90" s="66" t="s">
        <v>358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0</v>
      </c>
      <c r="H90" s="26">
        <f>H91</f>
        <v>0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1.6" x14ac:dyDescent="0.3">
      <c r="A91" s="117" t="s">
        <v>359</v>
      </c>
      <c r="B91" s="65" t="s">
        <v>19</v>
      </c>
      <c r="C91" s="66" t="s">
        <v>360</v>
      </c>
      <c r="D91" s="62">
        <f t="shared" si="16"/>
        <v>0</v>
      </c>
      <c r="E91" s="26"/>
      <c r="F91" s="26"/>
      <c r="G91" s="20">
        <f t="shared" si="17"/>
        <v>0</v>
      </c>
      <c r="H91" s="26"/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3">
      <c r="A92" s="117" t="s">
        <v>361</v>
      </c>
      <c r="B92" s="65" t="s">
        <v>19</v>
      </c>
      <c r="C92" s="66" t="s">
        <v>362</v>
      </c>
      <c r="D92" s="62">
        <f t="shared" si="16"/>
        <v>1450</v>
      </c>
      <c r="E92" s="26">
        <f>E93</f>
        <v>1450</v>
      </c>
      <c r="F92" s="26">
        <f>F93</f>
        <v>0</v>
      </c>
      <c r="G92" s="20">
        <f t="shared" si="17"/>
        <v>-350</v>
      </c>
      <c r="H92" s="26">
        <f>H93</f>
        <v>-350</v>
      </c>
      <c r="I92" s="26">
        <f>I93</f>
        <v>0</v>
      </c>
      <c r="J92" s="20">
        <f t="shared" si="6"/>
        <v>-24.137931034482758</v>
      </c>
      <c r="K92" s="20">
        <f t="shared" si="7"/>
        <v>-24.137931034482758</v>
      </c>
      <c r="L92" s="53" t="e">
        <f t="shared" si="8"/>
        <v>#DIV/0!</v>
      </c>
      <c r="M92" s="7"/>
    </row>
    <row r="93" spans="1:13" ht="210.75" customHeight="1" x14ac:dyDescent="0.3">
      <c r="A93" s="117" t="s">
        <v>363</v>
      </c>
      <c r="B93" s="65" t="s">
        <v>19</v>
      </c>
      <c r="C93" s="66" t="s">
        <v>364</v>
      </c>
      <c r="D93" s="62">
        <f t="shared" si="16"/>
        <v>1450</v>
      </c>
      <c r="E93" s="26">
        <v>1450</v>
      </c>
      <c r="F93" s="49"/>
      <c r="G93" s="20">
        <f t="shared" si="17"/>
        <v>-350</v>
      </c>
      <c r="H93" s="26">
        <v>-350</v>
      </c>
      <c r="I93" s="49"/>
      <c r="J93" s="20">
        <f t="shared" si="6"/>
        <v>-24.137931034482758</v>
      </c>
      <c r="K93" s="20">
        <f t="shared" si="7"/>
        <v>-24.137931034482758</v>
      </c>
      <c r="L93" s="53" t="e">
        <f t="shared" si="8"/>
        <v>#DIV/0!</v>
      </c>
      <c r="M93" s="7"/>
    </row>
    <row r="94" spans="1:13" ht="162.75" customHeight="1" x14ac:dyDescent="0.3">
      <c r="A94" s="117" t="s">
        <v>438</v>
      </c>
      <c r="B94" s="65" t="s">
        <v>19</v>
      </c>
      <c r="C94" s="66" t="s">
        <v>435</v>
      </c>
      <c r="D94" s="62">
        <f>E94+F94</f>
        <v>3000</v>
      </c>
      <c r="E94" s="26">
        <v>3000</v>
      </c>
      <c r="F94" s="49"/>
      <c r="G94" s="20">
        <f>H94+I94</f>
        <v>3500.01</v>
      </c>
      <c r="H94" s="26">
        <v>3500.01</v>
      </c>
      <c r="I94" s="49"/>
      <c r="J94" s="20">
        <f t="shared" si="6"/>
        <v>116.66700000000002</v>
      </c>
      <c r="K94" s="20">
        <f t="shared" si="7"/>
        <v>116.66700000000002</v>
      </c>
      <c r="L94" s="53"/>
      <c r="M94" s="7"/>
    </row>
    <row r="95" spans="1:13" ht="147.75" customHeight="1" x14ac:dyDescent="0.3">
      <c r="A95" s="117" t="s">
        <v>474</v>
      </c>
      <c r="B95" s="65" t="s">
        <v>19</v>
      </c>
      <c r="C95" s="66" t="s">
        <v>425</v>
      </c>
      <c r="D95" s="62">
        <f>E95</f>
        <v>1000</v>
      </c>
      <c r="E95" s="26">
        <v>1000</v>
      </c>
      <c r="F95" s="49"/>
      <c r="G95" s="20">
        <f>H95</f>
        <v>-1394.15</v>
      </c>
      <c r="H95" s="26">
        <v>-1394.15</v>
      </c>
      <c r="I95" s="49"/>
      <c r="J95" s="20">
        <f t="shared" si="6"/>
        <v>-139.41499999999999</v>
      </c>
      <c r="K95" s="20">
        <f t="shared" si="7"/>
        <v>-139.41499999999999</v>
      </c>
      <c r="L95" s="53"/>
      <c r="M95" s="7"/>
    </row>
    <row r="96" spans="1:13" ht="146.25" customHeight="1" x14ac:dyDescent="0.3">
      <c r="A96" s="117" t="s">
        <v>474</v>
      </c>
      <c r="B96" s="65" t="s">
        <v>19</v>
      </c>
      <c r="C96" s="66" t="s">
        <v>391</v>
      </c>
      <c r="D96" s="62">
        <f>E96+F96</f>
        <v>60000</v>
      </c>
      <c r="E96" s="26">
        <v>60000</v>
      </c>
      <c r="F96" s="26"/>
      <c r="G96" s="20">
        <f>H96+I96</f>
        <v>2071.36</v>
      </c>
      <c r="H96" s="26">
        <v>2071.36</v>
      </c>
      <c r="I96" s="26"/>
      <c r="J96" s="20">
        <f t="shared" si="6"/>
        <v>3.4522666666666666</v>
      </c>
      <c r="K96" s="20">
        <f t="shared" si="7"/>
        <v>3.4522666666666666</v>
      </c>
      <c r="L96" s="53"/>
      <c r="M96" s="7"/>
    </row>
    <row r="97" spans="1:13" ht="62.4" x14ac:dyDescent="0.3">
      <c r="A97" s="117" t="s">
        <v>365</v>
      </c>
      <c r="B97" s="65" t="s">
        <v>19</v>
      </c>
      <c r="C97" s="66" t="s">
        <v>366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367</v>
      </c>
      <c r="B98" s="65" t="s">
        <v>19</v>
      </c>
      <c r="C98" s="66" t="s">
        <v>368</v>
      </c>
      <c r="D98" s="62">
        <f t="shared" si="16"/>
        <v>0</v>
      </c>
      <c r="E98" s="26"/>
      <c r="F98" s="49"/>
      <c r="G98" s="20">
        <f t="shared" si="17"/>
        <v>0</v>
      </c>
      <c r="H98" s="49"/>
      <c r="I98" s="49"/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87.2" x14ac:dyDescent="0.3">
      <c r="A99" s="117" t="s">
        <v>369</v>
      </c>
      <c r="B99" s="65" t="s">
        <v>19</v>
      </c>
      <c r="C99" s="66" t="s">
        <v>370</v>
      </c>
      <c r="D99" s="62">
        <f t="shared" si="16"/>
        <v>0</v>
      </c>
      <c r="E99" s="26">
        <f>E100</f>
        <v>0</v>
      </c>
      <c r="F99" s="26">
        <f>F100</f>
        <v>0</v>
      </c>
      <c r="G99" s="20">
        <f t="shared" si="17"/>
        <v>2500.39</v>
      </c>
      <c r="H99" s="26">
        <f>H100</f>
        <v>2500.39</v>
      </c>
      <c r="I99" s="26">
        <f>I100</f>
        <v>0</v>
      </c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93.6" x14ac:dyDescent="0.3">
      <c r="A100" s="117" t="s">
        <v>371</v>
      </c>
      <c r="B100" s="65" t="s">
        <v>19</v>
      </c>
      <c r="C100" s="66" t="s">
        <v>494</v>
      </c>
      <c r="D100" s="62">
        <f t="shared" si="16"/>
        <v>0</v>
      </c>
      <c r="E100" s="26">
        <f>E101</f>
        <v>0</v>
      </c>
      <c r="F100" s="26">
        <f>F101</f>
        <v>0</v>
      </c>
      <c r="G100" s="20">
        <f t="shared" si="17"/>
        <v>2500.39</v>
      </c>
      <c r="H100" s="26">
        <f>H101</f>
        <v>2500.39</v>
      </c>
      <c r="I100" s="26">
        <f>I101</f>
        <v>0</v>
      </c>
      <c r="J100" s="20" t="e">
        <f t="shared" si="6"/>
        <v>#DIV/0!</v>
      </c>
      <c r="K100" s="20" t="e">
        <f t="shared" si="7"/>
        <v>#DIV/0!</v>
      </c>
      <c r="L100" s="53" t="e">
        <f t="shared" si="8"/>
        <v>#DIV/0!</v>
      </c>
      <c r="M100" s="7"/>
    </row>
    <row r="101" spans="1:13" ht="124.8" x14ac:dyDescent="0.3">
      <c r="A101" s="117" t="s">
        <v>372</v>
      </c>
      <c r="B101" s="65" t="s">
        <v>19</v>
      </c>
      <c r="C101" s="66" t="s">
        <v>491</v>
      </c>
      <c r="D101" s="62">
        <f t="shared" si="16"/>
        <v>0</v>
      </c>
      <c r="E101" s="26"/>
      <c r="F101" s="49"/>
      <c r="G101" s="20">
        <f t="shared" si="17"/>
        <v>2500.39</v>
      </c>
      <c r="H101" s="26">
        <v>2500.39</v>
      </c>
      <c r="I101" s="49"/>
      <c r="J101" s="20" t="e">
        <f t="shared" si="6"/>
        <v>#DIV/0!</v>
      </c>
      <c r="K101" s="20" t="e">
        <f t="shared" si="7"/>
        <v>#DIV/0!</v>
      </c>
      <c r="L101" s="53" t="e">
        <f t="shared" si="8"/>
        <v>#DIV/0!</v>
      </c>
      <c r="M101" s="7"/>
    </row>
    <row r="102" spans="1:13" ht="31.2" x14ac:dyDescent="0.3">
      <c r="A102" s="117" t="s">
        <v>373</v>
      </c>
      <c r="B102" s="65" t="s">
        <v>19</v>
      </c>
      <c r="C102" s="66" t="s">
        <v>374</v>
      </c>
      <c r="D102" s="62">
        <f t="shared" si="16"/>
        <v>122500</v>
      </c>
      <c r="E102" s="26">
        <f>E103+E105+E108+E110</f>
        <v>102500</v>
      </c>
      <c r="F102" s="26">
        <f>F103+F105+F108+F110</f>
        <v>20000</v>
      </c>
      <c r="G102" s="20">
        <f t="shared" si="2"/>
        <v>6500</v>
      </c>
      <c r="H102" s="26">
        <f>H103+H105+H108</f>
        <v>6500</v>
      </c>
      <c r="I102" s="26">
        <f>I103+I105+I108</f>
        <v>0</v>
      </c>
      <c r="J102" s="20">
        <f t="shared" si="6"/>
        <v>5.3061224489795915</v>
      </c>
      <c r="K102" s="20">
        <f t="shared" si="7"/>
        <v>6.3414634146341466</v>
      </c>
      <c r="L102" s="20">
        <f t="shared" si="8"/>
        <v>0</v>
      </c>
      <c r="M102" s="7"/>
    </row>
    <row r="103" spans="1:13" ht="78" x14ac:dyDescent="0.3">
      <c r="A103" s="117" t="s">
        <v>375</v>
      </c>
      <c r="B103" s="65" t="s">
        <v>19</v>
      </c>
      <c r="C103" s="66" t="s">
        <v>376</v>
      </c>
      <c r="D103" s="62">
        <f t="shared" si="16"/>
        <v>0</v>
      </c>
      <c r="E103" s="26">
        <f>E104</f>
        <v>0</v>
      </c>
      <c r="F103" s="26">
        <f>F104</f>
        <v>0</v>
      </c>
      <c r="G103" s="20">
        <f t="shared" si="2"/>
        <v>0</v>
      </c>
      <c r="H103" s="26">
        <f>H104</f>
        <v>0</v>
      </c>
      <c r="I103" s="26">
        <f>I104</f>
        <v>0</v>
      </c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87.2" x14ac:dyDescent="0.3">
      <c r="A104" s="117" t="s">
        <v>377</v>
      </c>
      <c r="B104" s="65" t="s">
        <v>19</v>
      </c>
      <c r="C104" s="66" t="s">
        <v>378</v>
      </c>
      <c r="D104" s="62">
        <f t="shared" si="16"/>
        <v>0</v>
      </c>
      <c r="E104" s="26"/>
      <c r="F104" s="26"/>
      <c r="G104" s="20">
        <f t="shared" si="2"/>
        <v>0</v>
      </c>
      <c r="H104" s="26"/>
      <c r="I104" s="26"/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24.8" x14ac:dyDescent="0.3">
      <c r="A105" s="117" t="s">
        <v>379</v>
      </c>
      <c r="B105" s="65" t="s">
        <v>19</v>
      </c>
      <c r="C105" s="66" t="s">
        <v>380</v>
      </c>
      <c r="D105" s="62">
        <f t="shared" si="16"/>
        <v>20000</v>
      </c>
      <c r="E105" s="26">
        <f>E106+E107</f>
        <v>10000</v>
      </c>
      <c r="F105" s="26">
        <f>F106</f>
        <v>10000</v>
      </c>
      <c r="G105" s="20">
        <f t="shared" ref="G105:G163" si="18">H105+I105</f>
        <v>500</v>
      </c>
      <c r="H105" s="26">
        <f>H106+H107</f>
        <v>500</v>
      </c>
      <c r="I105" s="26">
        <f>I106+I107</f>
        <v>0</v>
      </c>
      <c r="J105" s="20">
        <f t="shared" si="6"/>
        <v>2.5</v>
      </c>
      <c r="K105" s="20">
        <f t="shared" si="7"/>
        <v>5</v>
      </c>
      <c r="L105" s="20">
        <f t="shared" si="8"/>
        <v>0</v>
      </c>
      <c r="M105" s="7"/>
    </row>
    <row r="106" spans="1:13" ht="109.8" thickBot="1" x14ac:dyDescent="0.35">
      <c r="A106" s="117" t="s">
        <v>381</v>
      </c>
      <c r="B106" s="65" t="s">
        <v>19</v>
      </c>
      <c r="C106" s="66" t="s">
        <v>382</v>
      </c>
      <c r="D106" s="62">
        <f t="shared" si="16"/>
        <v>20000</v>
      </c>
      <c r="E106" s="26">
        <v>10000</v>
      </c>
      <c r="F106" s="26">
        <v>10000</v>
      </c>
      <c r="G106" s="20">
        <f t="shared" si="18"/>
        <v>500</v>
      </c>
      <c r="H106" s="26">
        <v>500</v>
      </c>
      <c r="I106" s="26"/>
      <c r="J106" s="26">
        <f t="shared" si="6"/>
        <v>2.5</v>
      </c>
      <c r="K106" s="26">
        <f t="shared" si="7"/>
        <v>5</v>
      </c>
      <c r="L106" s="26">
        <f t="shared" si="8"/>
        <v>0</v>
      </c>
      <c r="M106" s="7"/>
    </row>
    <row r="107" spans="1:13" ht="93" x14ac:dyDescent="0.3">
      <c r="A107" s="119" t="s">
        <v>388</v>
      </c>
      <c r="B107" s="65" t="s">
        <v>19</v>
      </c>
      <c r="C107" s="66" t="s">
        <v>477</v>
      </c>
      <c r="D107" s="62">
        <f>E107+F107</f>
        <v>0</v>
      </c>
      <c r="E107" s="26"/>
      <c r="F107" s="26"/>
      <c r="G107" s="20">
        <f>H107+I107</f>
        <v>0</v>
      </c>
      <c r="H107" s="26"/>
      <c r="I107" s="26"/>
      <c r="J107" s="26" t="e">
        <f t="shared" si="6"/>
        <v>#DIV/0!</v>
      </c>
      <c r="K107" s="26" t="e">
        <f t="shared" si="7"/>
        <v>#DIV/0!</v>
      </c>
      <c r="L107" s="26" t="e">
        <f t="shared" si="8"/>
        <v>#DIV/0!</v>
      </c>
      <c r="M107" s="7"/>
    </row>
    <row r="108" spans="1:13" ht="31.2" x14ac:dyDescent="0.3">
      <c r="A108" s="117" t="s">
        <v>383</v>
      </c>
      <c r="B108" s="65" t="s">
        <v>19</v>
      </c>
      <c r="C108" s="66" t="s">
        <v>384</v>
      </c>
      <c r="D108" s="62">
        <f t="shared" si="16"/>
        <v>36000</v>
      </c>
      <c r="E108" s="26">
        <f>E109</f>
        <v>36000</v>
      </c>
      <c r="F108" s="26">
        <f>F109</f>
        <v>0</v>
      </c>
      <c r="G108" s="20">
        <f t="shared" si="18"/>
        <v>6000</v>
      </c>
      <c r="H108" s="26">
        <f>H109</f>
        <v>6000</v>
      </c>
      <c r="I108" s="26">
        <f>I109</f>
        <v>0</v>
      </c>
      <c r="J108" s="20">
        <f t="shared" ref="J108:L111" si="19">G108/D108*100</f>
        <v>16.666666666666664</v>
      </c>
      <c r="K108" s="20">
        <f t="shared" si="19"/>
        <v>16.666666666666664</v>
      </c>
      <c r="L108" s="20" t="e">
        <f t="shared" si="19"/>
        <v>#DIV/0!</v>
      </c>
      <c r="M108" s="7"/>
    </row>
    <row r="109" spans="1:13" ht="156" x14ac:dyDescent="0.3">
      <c r="A109" s="123" t="s">
        <v>385</v>
      </c>
      <c r="B109" s="124" t="s">
        <v>19</v>
      </c>
      <c r="C109" s="125" t="s">
        <v>386</v>
      </c>
      <c r="D109" s="62">
        <f t="shared" si="16"/>
        <v>36000</v>
      </c>
      <c r="E109" s="26">
        <v>36000</v>
      </c>
      <c r="F109" s="26"/>
      <c r="G109" s="20">
        <f t="shared" si="18"/>
        <v>6000</v>
      </c>
      <c r="H109" s="26">
        <v>6000</v>
      </c>
      <c r="I109" s="26"/>
      <c r="J109" s="20">
        <f t="shared" si="19"/>
        <v>16.666666666666664</v>
      </c>
      <c r="K109" s="20">
        <f t="shared" si="19"/>
        <v>16.666666666666664</v>
      </c>
      <c r="L109" s="20" t="e">
        <f t="shared" si="19"/>
        <v>#DIV/0!</v>
      </c>
      <c r="M109" s="7"/>
    </row>
    <row r="110" spans="1:13" ht="130.19999999999999" customHeight="1" x14ac:dyDescent="0.3">
      <c r="A110" s="126" t="s">
        <v>481</v>
      </c>
      <c r="B110" s="65" t="s">
        <v>19</v>
      </c>
      <c r="C110" s="66" t="s">
        <v>480</v>
      </c>
      <c r="D110" s="62">
        <f>E110+F110</f>
        <v>66500</v>
      </c>
      <c r="E110" s="26">
        <v>56500</v>
      </c>
      <c r="F110" s="26">
        <v>10000</v>
      </c>
      <c r="G110" s="20">
        <f>H110+I110</f>
        <v>32672.79</v>
      </c>
      <c r="H110" s="26">
        <v>23337.7</v>
      </c>
      <c r="I110" s="26">
        <v>9335.09</v>
      </c>
      <c r="J110" s="20">
        <f t="shared" si="19"/>
        <v>49.132015037593987</v>
      </c>
      <c r="K110" s="20"/>
      <c r="L110" s="20"/>
      <c r="M110" s="7"/>
    </row>
    <row r="111" spans="1:13" ht="31.2" x14ac:dyDescent="0.3">
      <c r="A111" s="115" t="s">
        <v>118</v>
      </c>
      <c r="B111" s="47" t="s">
        <v>19</v>
      </c>
      <c r="C111" s="48" t="s">
        <v>119</v>
      </c>
      <c r="D111" s="49">
        <f t="shared" ref="D111:D163" si="20">E111+F111</f>
        <v>28500</v>
      </c>
      <c r="E111" s="49">
        <f t="shared" ref="E111:F111" si="21">E115+E112</f>
        <v>0</v>
      </c>
      <c r="F111" s="49">
        <f t="shared" si="21"/>
        <v>28500</v>
      </c>
      <c r="G111" s="53">
        <f t="shared" si="18"/>
        <v>68871</v>
      </c>
      <c r="H111" s="49">
        <f>H115+H112</f>
        <v>40791</v>
      </c>
      <c r="I111" s="49">
        <f>I115+I112</f>
        <v>28080</v>
      </c>
      <c r="J111" s="53">
        <f t="shared" si="19"/>
        <v>241.65263157894739</v>
      </c>
      <c r="K111" s="53" t="e">
        <f t="shared" si="19"/>
        <v>#DIV/0!</v>
      </c>
      <c r="L111" s="53">
        <f t="shared" si="19"/>
        <v>98.526315789473685</v>
      </c>
      <c r="M111" s="7"/>
    </row>
    <row r="112" spans="1:13" ht="15.6" x14ac:dyDescent="0.3">
      <c r="A112" s="114" t="s">
        <v>120</v>
      </c>
      <c r="B112" s="24" t="s">
        <v>19</v>
      </c>
      <c r="C112" s="25" t="s">
        <v>121</v>
      </c>
      <c r="D112" s="26">
        <f t="shared" si="20"/>
        <v>0</v>
      </c>
      <c r="E112" s="26">
        <f>E113+E114</f>
        <v>0</v>
      </c>
      <c r="F112" s="26">
        <f>F113+F114</f>
        <v>0</v>
      </c>
      <c r="G112" s="20">
        <f t="shared" si="18"/>
        <v>40791</v>
      </c>
      <c r="H112" s="26">
        <f>H113+H114</f>
        <v>40791</v>
      </c>
      <c r="I112" s="26">
        <f>I113+I114</f>
        <v>0</v>
      </c>
      <c r="J112" s="26"/>
      <c r="K112" s="26"/>
      <c r="L112" s="26"/>
      <c r="M112" s="7"/>
    </row>
    <row r="113" spans="1:13" ht="15.6" x14ac:dyDescent="0.3">
      <c r="A113" s="114" t="s">
        <v>120</v>
      </c>
      <c r="B113" s="24" t="s">
        <v>19</v>
      </c>
      <c r="C113" s="25" t="s">
        <v>332</v>
      </c>
      <c r="D113" s="26">
        <f t="shared" si="20"/>
        <v>0</v>
      </c>
      <c r="E113" s="26"/>
      <c r="F113" s="26"/>
      <c r="G113" s="20">
        <f t="shared" si="18"/>
        <v>40791</v>
      </c>
      <c r="H113" s="26">
        <v>40791</v>
      </c>
      <c r="I113" s="26"/>
      <c r="J113" s="20" t="e">
        <f t="shared" ref="J113:L119" si="22">G113/D113*100</f>
        <v>#DIV/0!</v>
      </c>
      <c r="K113" s="26"/>
      <c r="L113" s="26"/>
      <c r="M113" s="7"/>
    </row>
    <row r="114" spans="1:13" ht="46.8" x14ac:dyDescent="0.3">
      <c r="A114" s="114" t="s">
        <v>122</v>
      </c>
      <c r="B114" s="24" t="s">
        <v>19</v>
      </c>
      <c r="C114" s="25" t="s">
        <v>469</v>
      </c>
      <c r="D114" s="26">
        <f t="shared" si="20"/>
        <v>0</v>
      </c>
      <c r="E114" s="26"/>
      <c r="F114" s="26"/>
      <c r="G114" s="20">
        <f>I114</f>
        <v>0</v>
      </c>
      <c r="H114" s="26"/>
      <c r="I114" s="26"/>
      <c r="J114" s="20" t="e">
        <f t="shared" si="22"/>
        <v>#DIV/0!</v>
      </c>
      <c r="K114" s="26"/>
      <c r="L114" s="26"/>
      <c r="M114" s="7"/>
    </row>
    <row r="115" spans="1:13" ht="15.6" x14ac:dyDescent="0.3">
      <c r="A115" s="114" t="s">
        <v>123</v>
      </c>
      <c r="B115" s="24" t="s">
        <v>19</v>
      </c>
      <c r="C115" s="25" t="s">
        <v>124</v>
      </c>
      <c r="D115" s="26">
        <f t="shared" si="20"/>
        <v>28500</v>
      </c>
      <c r="E115" s="26">
        <f t="shared" ref="E115:H115" si="23">SUM(E116:E117)</f>
        <v>0</v>
      </c>
      <c r="F115" s="26">
        <f t="shared" si="23"/>
        <v>28500</v>
      </c>
      <c r="G115" s="20">
        <f t="shared" si="18"/>
        <v>28080</v>
      </c>
      <c r="H115" s="26">
        <f t="shared" si="23"/>
        <v>0</v>
      </c>
      <c r="I115" s="26">
        <f>I117</f>
        <v>28080</v>
      </c>
      <c r="J115" s="20">
        <f t="shared" si="22"/>
        <v>98.526315789473685</v>
      </c>
      <c r="K115" s="20" t="e">
        <f t="shared" si="22"/>
        <v>#DIV/0!</v>
      </c>
      <c r="L115" s="20">
        <f t="shared" si="22"/>
        <v>98.526315789473685</v>
      </c>
      <c r="M115" s="7"/>
    </row>
    <row r="116" spans="1:13" ht="31.2" x14ac:dyDescent="0.3">
      <c r="A116" s="114" t="s">
        <v>125</v>
      </c>
      <c r="B116" s="24" t="s">
        <v>19</v>
      </c>
      <c r="C116" s="25" t="s">
        <v>126</v>
      </c>
      <c r="D116" s="26">
        <f t="shared" si="20"/>
        <v>0</v>
      </c>
      <c r="E116" s="26"/>
      <c r="F116" s="26"/>
      <c r="G116" s="20">
        <f t="shared" si="18"/>
        <v>0</v>
      </c>
      <c r="H116" s="26"/>
      <c r="I116" s="26"/>
      <c r="J116" s="20" t="e">
        <f t="shared" si="22"/>
        <v>#DIV/0!</v>
      </c>
      <c r="K116" s="20" t="e">
        <f t="shared" si="22"/>
        <v>#DIV/0!</v>
      </c>
      <c r="L116" s="20" t="e">
        <f t="shared" si="22"/>
        <v>#DIV/0!</v>
      </c>
      <c r="M116" s="7"/>
    </row>
    <row r="117" spans="1:13" ht="31.2" x14ac:dyDescent="0.3">
      <c r="A117" s="114" t="s">
        <v>127</v>
      </c>
      <c r="B117" s="24" t="s">
        <v>19</v>
      </c>
      <c r="C117" s="25" t="s">
        <v>390</v>
      </c>
      <c r="D117" s="26">
        <f t="shared" si="20"/>
        <v>28500</v>
      </c>
      <c r="E117" s="26"/>
      <c r="F117" s="26">
        <v>28500</v>
      </c>
      <c r="G117" s="20">
        <f t="shared" si="18"/>
        <v>28080</v>
      </c>
      <c r="H117" s="26"/>
      <c r="I117" s="26">
        <v>28080</v>
      </c>
      <c r="J117" s="20">
        <f t="shared" si="22"/>
        <v>98.526315789473685</v>
      </c>
      <c r="K117" s="20" t="e">
        <f t="shared" si="22"/>
        <v>#DIV/0!</v>
      </c>
      <c r="L117" s="20">
        <f t="shared" si="22"/>
        <v>98.526315789473685</v>
      </c>
      <c r="M117" s="7"/>
    </row>
    <row r="118" spans="1:13" ht="15.6" x14ac:dyDescent="0.3">
      <c r="A118" s="115" t="s">
        <v>128</v>
      </c>
      <c r="B118" s="47" t="s">
        <v>19</v>
      </c>
      <c r="C118" s="48" t="s">
        <v>129</v>
      </c>
      <c r="D118" s="49">
        <f>D119+D161+D159+D160</f>
        <v>689494538.24000001</v>
      </c>
      <c r="E118" s="49">
        <f>E119+E161+E159</f>
        <v>645177938.24000001</v>
      </c>
      <c r="F118" s="49">
        <f t="shared" ref="F118" si="24">F119+F161</f>
        <v>113881300</v>
      </c>
      <c r="G118" s="49">
        <f>G119+G161+G159+G160</f>
        <v>81637359.839999989</v>
      </c>
      <c r="H118" s="49">
        <f>H119+H161+H159</f>
        <v>81631090.859999999</v>
      </c>
      <c r="I118" s="49">
        <f>I119+I161+I160</f>
        <v>13011726.300000001</v>
      </c>
      <c r="J118" s="53">
        <f t="shared" si="22"/>
        <v>11.840174985053119</v>
      </c>
      <c r="K118" s="53">
        <f t="shared" si="22"/>
        <v>12.652492594939602</v>
      </c>
      <c r="L118" s="53">
        <f t="shared" si="22"/>
        <v>11.425691750972284</v>
      </c>
      <c r="M118" s="7"/>
    </row>
    <row r="119" spans="1:13" ht="62.4" x14ac:dyDescent="0.3">
      <c r="A119" s="115" t="s">
        <v>130</v>
      </c>
      <c r="B119" s="47" t="s">
        <v>19</v>
      </c>
      <c r="C119" s="48" t="s">
        <v>131</v>
      </c>
      <c r="D119" s="49">
        <f>D120+D126+D135+D150</f>
        <v>697075400</v>
      </c>
      <c r="E119" s="49">
        <f>E120+E126+E135+E150</f>
        <v>652758800</v>
      </c>
      <c r="F119" s="49">
        <f>F120+F126+F135+F151+F150+F160</f>
        <v>113881300</v>
      </c>
      <c r="G119" s="49">
        <f>G120+G126+G135+G150</f>
        <v>89218221.599999994</v>
      </c>
      <c r="H119" s="49">
        <f>H120+H126+H135+H150</f>
        <v>89211952.620000005</v>
      </c>
      <c r="I119" s="49">
        <f>I120+I126+I135+I151+I150</f>
        <v>13011726.300000001</v>
      </c>
      <c r="J119" s="49">
        <f t="shared" si="22"/>
        <v>12.798934175556905</v>
      </c>
      <c r="K119" s="49">
        <f t="shared" si="22"/>
        <v>13.666909219760806</v>
      </c>
      <c r="L119" s="49">
        <f t="shared" si="22"/>
        <v>11.425691750972284</v>
      </c>
      <c r="M119" s="7"/>
    </row>
    <row r="120" spans="1:13" ht="31.2" x14ac:dyDescent="0.3">
      <c r="A120" s="114" t="s">
        <v>132</v>
      </c>
      <c r="B120" s="24" t="s">
        <v>19</v>
      </c>
      <c r="C120" s="25" t="s">
        <v>394</v>
      </c>
      <c r="D120" s="26">
        <f>D121</f>
        <v>309477800</v>
      </c>
      <c r="E120" s="26">
        <f>E121+E125</f>
        <v>309477800</v>
      </c>
      <c r="F120" s="26">
        <f>F121+F125</f>
        <v>67794500</v>
      </c>
      <c r="G120" s="26">
        <f>G121</f>
        <v>58654400</v>
      </c>
      <c r="H120" s="26">
        <f>H121+H125</f>
        <v>58654400</v>
      </c>
      <c r="I120" s="26">
        <f>I121+I125</f>
        <v>12843200</v>
      </c>
      <c r="J120" s="20">
        <f t="shared" ref="J120:L125" si="25">G120/D120*100</f>
        <v>18.952700322931079</v>
      </c>
      <c r="K120" s="20">
        <f t="shared" si="25"/>
        <v>18.952700322931079</v>
      </c>
      <c r="L120" s="20">
        <f t="shared" si="25"/>
        <v>18.944309641637595</v>
      </c>
      <c r="M120" s="7"/>
    </row>
    <row r="121" spans="1:13" ht="31.2" x14ac:dyDescent="0.3">
      <c r="A121" s="114" t="s">
        <v>133</v>
      </c>
      <c r="B121" s="24" t="s">
        <v>19</v>
      </c>
      <c r="C121" s="25" t="s">
        <v>395</v>
      </c>
      <c r="D121" s="26">
        <f>D122+D123+D125</f>
        <v>309477800</v>
      </c>
      <c r="E121" s="26">
        <f t="shared" ref="E121:H121" si="26">E122+E123</f>
        <v>183157200</v>
      </c>
      <c r="F121" s="26">
        <f>F122+F123+F124</f>
        <v>67794500</v>
      </c>
      <c r="G121" s="26">
        <f>G122+G123+G125</f>
        <v>58654400</v>
      </c>
      <c r="H121" s="26">
        <f t="shared" si="26"/>
        <v>37601000</v>
      </c>
      <c r="I121" s="26">
        <f>I122+I123+I124</f>
        <v>12843200</v>
      </c>
      <c r="J121" s="20">
        <f t="shared" si="25"/>
        <v>18.952700322931079</v>
      </c>
      <c r="K121" s="20">
        <f t="shared" si="25"/>
        <v>20.529359479179636</v>
      </c>
      <c r="L121" s="20">
        <f t="shared" si="25"/>
        <v>18.944309641637595</v>
      </c>
      <c r="M121" s="7"/>
    </row>
    <row r="122" spans="1:13" ht="46.8" x14ac:dyDescent="0.3">
      <c r="A122" s="114" t="s">
        <v>134</v>
      </c>
      <c r="B122" s="24" t="s">
        <v>19</v>
      </c>
      <c r="C122" s="25" t="s">
        <v>396</v>
      </c>
      <c r="D122" s="26">
        <f t="shared" si="20"/>
        <v>183157200</v>
      </c>
      <c r="E122" s="26">
        <v>183157200</v>
      </c>
      <c r="F122" s="26"/>
      <c r="G122" s="20">
        <f t="shared" si="18"/>
        <v>37601000</v>
      </c>
      <c r="H122" s="26">
        <v>37601000</v>
      </c>
      <c r="I122" s="26"/>
      <c r="J122" s="20">
        <f t="shared" si="25"/>
        <v>20.529359479179636</v>
      </c>
      <c r="K122" s="20">
        <f t="shared" si="25"/>
        <v>20.529359479179636</v>
      </c>
      <c r="L122" s="20" t="e">
        <f t="shared" si="25"/>
        <v>#DIV/0!</v>
      </c>
      <c r="M122" s="7"/>
    </row>
    <row r="123" spans="1:13" ht="46.8" x14ac:dyDescent="0.3">
      <c r="A123" s="114" t="s">
        <v>135</v>
      </c>
      <c r="B123" s="24" t="s">
        <v>19</v>
      </c>
      <c r="C123" s="25" t="s">
        <v>397</v>
      </c>
      <c r="D123" s="26">
        <f>E123+F123</f>
        <v>0</v>
      </c>
      <c r="E123" s="26"/>
      <c r="F123" s="26"/>
      <c r="G123" s="20">
        <f>H123+I123</f>
        <v>0</v>
      </c>
      <c r="H123" s="26"/>
      <c r="I123" s="26"/>
      <c r="J123" s="20" t="e">
        <f t="shared" si="25"/>
        <v>#DIV/0!</v>
      </c>
      <c r="K123" s="20" t="e">
        <f t="shared" si="25"/>
        <v>#DIV/0!</v>
      </c>
      <c r="L123" s="20" t="e">
        <f t="shared" si="25"/>
        <v>#DIV/0!</v>
      </c>
      <c r="M123" s="7"/>
    </row>
    <row r="124" spans="1:13" ht="43.5" customHeight="1" x14ac:dyDescent="0.3">
      <c r="A124" s="114" t="s">
        <v>444</v>
      </c>
      <c r="B124" s="24" t="s">
        <v>19</v>
      </c>
      <c r="C124" s="25" t="s">
        <v>443</v>
      </c>
      <c r="D124" s="26"/>
      <c r="E124" s="26"/>
      <c r="F124" s="26">
        <v>67794500</v>
      </c>
      <c r="G124" s="20"/>
      <c r="H124" s="26"/>
      <c r="I124" s="26">
        <v>12843200</v>
      </c>
      <c r="J124" s="26"/>
      <c r="K124" s="26"/>
      <c r="L124" s="26"/>
      <c r="M124" s="7"/>
    </row>
    <row r="125" spans="1:13" ht="62.4" x14ac:dyDescent="0.3">
      <c r="A125" s="114" t="s">
        <v>136</v>
      </c>
      <c r="B125" s="24" t="s">
        <v>19</v>
      </c>
      <c r="C125" s="25" t="s">
        <v>398</v>
      </c>
      <c r="D125" s="26">
        <f t="shared" si="20"/>
        <v>126320600</v>
      </c>
      <c r="E125" s="26">
        <v>126320600</v>
      </c>
      <c r="F125" s="26"/>
      <c r="G125" s="20">
        <f t="shared" si="18"/>
        <v>21053400</v>
      </c>
      <c r="H125" s="26">
        <v>21053400</v>
      </c>
      <c r="I125" s="26"/>
      <c r="J125" s="20">
        <f t="shared" si="25"/>
        <v>16.666640278782715</v>
      </c>
      <c r="K125" s="26"/>
      <c r="L125" s="26"/>
      <c r="M125" s="7"/>
    </row>
    <row r="126" spans="1:13" ht="46.8" x14ac:dyDescent="0.3">
      <c r="A126" s="115" t="s">
        <v>137</v>
      </c>
      <c r="B126" s="47" t="s">
        <v>19</v>
      </c>
      <c r="C126" s="48" t="s">
        <v>399</v>
      </c>
      <c r="D126" s="49">
        <f t="shared" si="20"/>
        <v>109276700</v>
      </c>
      <c r="E126" s="49">
        <f>E128+E132+E127+E131+E130</f>
        <v>64619200</v>
      </c>
      <c r="F126" s="49">
        <f>F128+F132+F129+F127</f>
        <v>44657500</v>
      </c>
      <c r="G126" s="53">
        <f t="shared" si="18"/>
        <v>196925.65</v>
      </c>
      <c r="H126" s="49">
        <f>H128+H132+H127+H131</f>
        <v>196925.65</v>
      </c>
      <c r="I126" s="49">
        <f>I128+I132+I127++I129</f>
        <v>0</v>
      </c>
      <c r="J126" s="53">
        <f>G126/D126*100</f>
        <v>0.18020826946640958</v>
      </c>
      <c r="K126" s="53">
        <f>H126/E126*100</f>
        <v>0.30474789226731375</v>
      </c>
      <c r="L126" s="53">
        <f>I126/F126*100</f>
        <v>0</v>
      </c>
      <c r="M126" s="7"/>
    </row>
    <row r="127" spans="1:13" ht="218.4" x14ac:dyDescent="0.3">
      <c r="A127" s="114" t="s">
        <v>460</v>
      </c>
      <c r="B127" s="24" t="s">
        <v>19</v>
      </c>
      <c r="C127" s="25" t="s">
        <v>451</v>
      </c>
      <c r="D127" s="26">
        <f t="shared" si="20"/>
        <v>0</v>
      </c>
      <c r="E127" s="26"/>
      <c r="F127" s="26"/>
      <c r="G127" s="20">
        <f t="shared" si="18"/>
        <v>0</v>
      </c>
      <c r="H127" s="26"/>
      <c r="I127" s="26"/>
      <c r="J127" s="26" t="e">
        <f t="shared" ref="J127:J131" si="27">G127/D127*100</f>
        <v>#DIV/0!</v>
      </c>
      <c r="K127" s="26" t="e">
        <f t="shared" ref="K127:K131" si="28">H127/E127*100</f>
        <v>#DIV/0!</v>
      </c>
      <c r="L127" s="53" t="e">
        <f t="shared" ref="L127:L131" si="29">I127/F127*100</f>
        <v>#DIV/0!</v>
      </c>
      <c r="M127" s="7"/>
    </row>
    <row r="128" spans="1:13" ht="46.8" x14ac:dyDescent="0.3">
      <c r="A128" s="114" t="s">
        <v>431</v>
      </c>
      <c r="B128" s="24" t="s">
        <v>19</v>
      </c>
      <c r="C128" s="25" t="s">
        <v>430</v>
      </c>
      <c r="D128" s="26">
        <f t="shared" si="20"/>
        <v>2513300</v>
      </c>
      <c r="E128" s="26">
        <v>2513300</v>
      </c>
      <c r="F128" s="26"/>
      <c r="G128" s="20">
        <f t="shared" si="18"/>
        <v>144456.57999999999</v>
      </c>
      <c r="H128" s="26">
        <v>144456.57999999999</v>
      </c>
      <c r="I128" s="26"/>
      <c r="J128" s="26">
        <f t="shared" si="27"/>
        <v>5.7476855130704649</v>
      </c>
      <c r="K128" s="26">
        <f t="shared" si="28"/>
        <v>5.7476855130704649</v>
      </c>
      <c r="L128" s="53" t="e">
        <f t="shared" si="29"/>
        <v>#DIV/0!</v>
      </c>
      <c r="M128" s="7"/>
    </row>
    <row r="129" spans="1:13" ht="196.5" customHeight="1" x14ac:dyDescent="0.3">
      <c r="A129" s="114" t="s">
        <v>454</v>
      </c>
      <c r="B129" s="24" t="s">
        <v>19</v>
      </c>
      <c r="C129" s="25" t="s">
        <v>449</v>
      </c>
      <c r="D129" s="26">
        <f>E129+F129</f>
        <v>0</v>
      </c>
      <c r="E129" s="26"/>
      <c r="F129" s="26"/>
      <c r="G129" s="20">
        <f>H129+I129</f>
        <v>0</v>
      </c>
      <c r="H129" s="26"/>
      <c r="I129" s="26"/>
      <c r="J129" s="26" t="e">
        <f t="shared" si="27"/>
        <v>#DIV/0!</v>
      </c>
      <c r="K129" s="26" t="e">
        <f t="shared" si="28"/>
        <v>#DIV/0!</v>
      </c>
      <c r="L129" s="53" t="e">
        <f t="shared" si="29"/>
        <v>#DIV/0!</v>
      </c>
      <c r="M129" s="7"/>
    </row>
    <row r="130" spans="1:13" ht="46.8" customHeight="1" x14ac:dyDescent="0.3">
      <c r="A130" s="114" t="s">
        <v>496</v>
      </c>
      <c r="B130" s="24" t="s">
        <v>19</v>
      </c>
      <c r="C130" s="25" t="s">
        <v>495</v>
      </c>
      <c r="D130" s="26">
        <f>E130+F130</f>
        <v>50535400</v>
      </c>
      <c r="E130" s="26">
        <v>50535400</v>
      </c>
      <c r="F130" s="26"/>
      <c r="G130" s="20">
        <f>H130+I130</f>
        <v>0</v>
      </c>
      <c r="H130" s="26"/>
      <c r="I130" s="26"/>
      <c r="J130" s="26">
        <f t="shared" si="27"/>
        <v>0</v>
      </c>
      <c r="K130" s="26"/>
      <c r="L130" s="53"/>
      <c r="M130" s="7"/>
    </row>
    <row r="131" spans="1:13" ht="44.25" customHeight="1" x14ac:dyDescent="0.3">
      <c r="A131" s="114" t="s">
        <v>461</v>
      </c>
      <c r="B131" s="24" t="s">
        <v>19</v>
      </c>
      <c r="C131" s="25" t="s">
        <v>458</v>
      </c>
      <c r="D131" s="26">
        <f>E131+F131</f>
        <v>37500</v>
      </c>
      <c r="E131" s="26">
        <v>37500</v>
      </c>
      <c r="F131" s="26"/>
      <c r="G131" s="20">
        <f>H131+I131</f>
        <v>0</v>
      </c>
      <c r="H131" s="26"/>
      <c r="I131" s="26"/>
      <c r="J131" s="26">
        <f t="shared" si="27"/>
        <v>0</v>
      </c>
      <c r="K131" s="26">
        <f t="shared" si="28"/>
        <v>0</v>
      </c>
      <c r="L131" s="53" t="e">
        <f t="shared" si="29"/>
        <v>#DIV/0!</v>
      </c>
      <c r="M131" s="7"/>
    </row>
    <row r="132" spans="1:13" ht="15.6" x14ac:dyDescent="0.3">
      <c r="A132" s="114" t="s">
        <v>138</v>
      </c>
      <c r="B132" s="24" t="s">
        <v>19</v>
      </c>
      <c r="C132" s="25" t="s">
        <v>400</v>
      </c>
      <c r="D132" s="26">
        <f t="shared" si="20"/>
        <v>56190500</v>
      </c>
      <c r="E132" s="26">
        <f t="shared" ref="E132:I132" si="30">E133+E134</f>
        <v>11533000</v>
      </c>
      <c r="F132" s="26">
        <f>F134</f>
        <v>44657500</v>
      </c>
      <c r="G132" s="20">
        <f t="shared" si="18"/>
        <v>52469.07</v>
      </c>
      <c r="H132" s="26">
        <f t="shared" si="30"/>
        <v>52469.07</v>
      </c>
      <c r="I132" s="26">
        <f t="shared" si="30"/>
        <v>0</v>
      </c>
      <c r="J132" s="20">
        <f t="shared" ref="J132:L134" si="31">G132/D132*100</f>
        <v>9.3377118908000462E-2</v>
      </c>
      <c r="K132" s="20">
        <f t="shared" si="31"/>
        <v>0.45494728171334431</v>
      </c>
      <c r="L132" s="20">
        <f t="shared" si="31"/>
        <v>0</v>
      </c>
      <c r="M132" s="7"/>
    </row>
    <row r="133" spans="1:13" ht="31.2" x14ac:dyDescent="0.3">
      <c r="A133" s="114" t="s">
        <v>139</v>
      </c>
      <c r="B133" s="24" t="s">
        <v>19</v>
      </c>
      <c r="C133" s="25" t="s">
        <v>401</v>
      </c>
      <c r="D133" s="26">
        <f t="shared" si="20"/>
        <v>11533000</v>
      </c>
      <c r="E133" s="26">
        <v>11533000</v>
      </c>
      <c r="F133" s="26"/>
      <c r="G133" s="20">
        <f t="shared" si="18"/>
        <v>52469.07</v>
      </c>
      <c r="H133" s="26">
        <v>52469.07</v>
      </c>
      <c r="I133" s="26"/>
      <c r="J133" s="20">
        <f t="shared" si="31"/>
        <v>0.45494728171334431</v>
      </c>
      <c r="K133" s="20">
        <f t="shared" si="31"/>
        <v>0.45494728171334431</v>
      </c>
      <c r="L133" s="20" t="e">
        <f t="shared" si="31"/>
        <v>#DIV/0!</v>
      </c>
      <c r="M133" s="7"/>
    </row>
    <row r="134" spans="1:13" ht="31.2" x14ac:dyDescent="0.3">
      <c r="A134" s="114" t="s">
        <v>140</v>
      </c>
      <c r="B134" s="24" t="s">
        <v>19</v>
      </c>
      <c r="C134" s="25" t="s">
        <v>402</v>
      </c>
      <c r="D134" s="26">
        <f t="shared" si="20"/>
        <v>44657500</v>
      </c>
      <c r="E134" s="26"/>
      <c r="F134" s="26">
        <v>44657500</v>
      </c>
      <c r="G134" s="20">
        <f t="shared" si="18"/>
        <v>0</v>
      </c>
      <c r="H134" s="26"/>
      <c r="I134" s="26"/>
      <c r="J134" s="20">
        <f t="shared" si="31"/>
        <v>0</v>
      </c>
      <c r="K134" s="26"/>
      <c r="L134" s="26"/>
      <c r="M134" s="7"/>
    </row>
    <row r="135" spans="1:13" ht="31.2" x14ac:dyDescent="0.3">
      <c r="A135" s="115" t="s">
        <v>141</v>
      </c>
      <c r="B135" s="47" t="s">
        <v>19</v>
      </c>
      <c r="C135" s="48" t="s">
        <v>403</v>
      </c>
      <c r="D135" s="49">
        <f t="shared" si="20"/>
        <v>271000800</v>
      </c>
      <c r="E135" s="49">
        <f>E136+E138+E140+E142+E145+E148+E147</f>
        <v>269571500</v>
      </c>
      <c r="F135" s="49">
        <f>F136+F138+F140+F142+F145+F147+F148</f>
        <v>1429300</v>
      </c>
      <c r="G135" s="53">
        <f t="shared" si="18"/>
        <v>29904737.760000002</v>
      </c>
      <c r="H135" s="49">
        <f>H136+H138+H140+H142+H145+H148+H147</f>
        <v>29736211.460000001</v>
      </c>
      <c r="I135" s="26">
        <f>I136+I138+I140+I142+I145+I147+I148+I144</f>
        <v>168526.3</v>
      </c>
      <c r="J135" s="53">
        <f>G135/D135*100</f>
        <v>11.034926007598504</v>
      </c>
      <c r="K135" s="53">
        <f>H135/E135*100</f>
        <v>11.030918127472674</v>
      </c>
      <c r="L135" s="53">
        <f>I135/F135*100</f>
        <v>11.790827677884279</v>
      </c>
      <c r="M135" s="7"/>
    </row>
    <row r="136" spans="1:13" ht="78" x14ac:dyDescent="0.3">
      <c r="A136" s="114" t="s">
        <v>142</v>
      </c>
      <c r="B136" s="24" t="s">
        <v>19</v>
      </c>
      <c r="C136" s="25" t="s">
        <v>404</v>
      </c>
      <c r="D136" s="26">
        <f t="shared" si="20"/>
        <v>0</v>
      </c>
      <c r="E136" s="26">
        <f>E137</f>
        <v>0</v>
      </c>
      <c r="F136" s="26">
        <f>F137</f>
        <v>0</v>
      </c>
      <c r="G136" s="20">
        <f t="shared" si="18"/>
        <v>0</v>
      </c>
      <c r="H136" s="26">
        <f>H137</f>
        <v>0</v>
      </c>
      <c r="I136" s="26">
        <f>I137</f>
        <v>0</v>
      </c>
      <c r="J136" s="26"/>
      <c r="K136" s="26"/>
      <c r="L136" s="26"/>
      <c r="M136" s="7"/>
    </row>
    <row r="137" spans="1:13" ht="78" x14ac:dyDescent="0.3">
      <c r="A137" s="114" t="s">
        <v>143</v>
      </c>
      <c r="B137" s="24" t="s">
        <v>19</v>
      </c>
      <c r="C137" s="25" t="s">
        <v>405</v>
      </c>
      <c r="D137" s="26">
        <f t="shared" si="20"/>
        <v>0</v>
      </c>
      <c r="E137" s="26"/>
      <c r="F137" s="26"/>
      <c r="G137" s="20">
        <f t="shared" si="18"/>
        <v>0</v>
      </c>
      <c r="H137" s="26"/>
      <c r="I137" s="26"/>
      <c r="J137" s="26"/>
      <c r="K137" s="26"/>
      <c r="L137" s="26"/>
      <c r="M137" s="7"/>
    </row>
    <row r="138" spans="1:13" ht="62.4" x14ac:dyDescent="0.3">
      <c r="A138" s="114" t="s">
        <v>144</v>
      </c>
      <c r="B138" s="24" t="s">
        <v>19</v>
      </c>
      <c r="C138" s="25" t="s">
        <v>406</v>
      </c>
      <c r="D138" s="26">
        <f t="shared" si="20"/>
        <v>1261200</v>
      </c>
      <c r="E138" s="26">
        <f>E139</f>
        <v>0</v>
      </c>
      <c r="F138" s="26">
        <f>F139</f>
        <v>1261200</v>
      </c>
      <c r="G138" s="20">
        <f t="shared" si="18"/>
        <v>155329.41</v>
      </c>
      <c r="H138" s="26">
        <f>H139</f>
        <v>0</v>
      </c>
      <c r="I138" s="26">
        <f>I139</f>
        <v>155329.41</v>
      </c>
      <c r="J138" s="20">
        <f t="shared" ref="J138:L144" si="32">G138/D138*100</f>
        <v>12.31600142721218</v>
      </c>
      <c r="K138" s="20" t="e">
        <f t="shared" si="32"/>
        <v>#DIV/0!</v>
      </c>
      <c r="L138" s="20">
        <f t="shared" si="32"/>
        <v>12.31600142721218</v>
      </c>
      <c r="M138" s="7"/>
    </row>
    <row r="139" spans="1:13" ht="62.4" x14ac:dyDescent="0.3">
      <c r="A139" s="114" t="s">
        <v>145</v>
      </c>
      <c r="B139" s="24" t="s">
        <v>19</v>
      </c>
      <c r="C139" s="25" t="s">
        <v>407</v>
      </c>
      <c r="D139" s="26">
        <f t="shared" si="20"/>
        <v>1261200</v>
      </c>
      <c r="E139" s="26"/>
      <c r="F139" s="26">
        <v>1261200</v>
      </c>
      <c r="G139" s="20">
        <f t="shared" si="18"/>
        <v>155329.41</v>
      </c>
      <c r="H139" s="26">
        <v>0</v>
      </c>
      <c r="I139" s="26">
        <v>155329.41</v>
      </c>
      <c r="J139" s="20">
        <f t="shared" si="32"/>
        <v>12.31600142721218</v>
      </c>
      <c r="K139" s="20" t="e">
        <f t="shared" si="32"/>
        <v>#DIV/0!</v>
      </c>
      <c r="L139" s="20">
        <f t="shared" si="32"/>
        <v>12.31600142721218</v>
      </c>
      <c r="M139" s="7"/>
    </row>
    <row r="140" spans="1:13" ht="62.4" x14ac:dyDescent="0.3">
      <c r="A140" s="114" t="s">
        <v>146</v>
      </c>
      <c r="B140" s="24" t="s">
        <v>19</v>
      </c>
      <c r="C140" s="25" t="s">
        <v>408</v>
      </c>
      <c r="D140" s="26">
        <f t="shared" si="20"/>
        <v>0</v>
      </c>
      <c r="E140" s="26">
        <f>E141</f>
        <v>0</v>
      </c>
      <c r="F140" s="26">
        <f>F141</f>
        <v>0</v>
      </c>
      <c r="G140" s="20">
        <f t="shared" si="18"/>
        <v>0</v>
      </c>
      <c r="H140" s="26">
        <f>H141</f>
        <v>0</v>
      </c>
      <c r="I140" s="26">
        <f>I141</f>
        <v>0</v>
      </c>
      <c r="J140" s="20" t="e">
        <f t="shared" si="32"/>
        <v>#DIV/0!</v>
      </c>
      <c r="K140" s="20" t="e">
        <f t="shared" si="32"/>
        <v>#DIV/0!</v>
      </c>
      <c r="L140" s="20" t="e">
        <f t="shared" si="32"/>
        <v>#DIV/0!</v>
      </c>
      <c r="M140" s="7"/>
    </row>
    <row r="141" spans="1:13" ht="62.4" x14ac:dyDescent="0.3">
      <c r="A141" s="114" t="s">
        <v>147</v>
      </c>
      <c r="B141" s="24" t="s">
        <v>19</v>
      </c>
      <c r="C141" s="25" t="s">
        <v>409</v>
      </c>
      <c r="D141" s="26">
        <f t="shared" si="20"/>
        <v>0</v>
      </c>
      <c r="E141" s="26"/>
      <c r="F141" s="26"/>
      <c r="G141" s="20">
        <f t="shared" si="18"/>
        <v>0</v>
      </c>
      <c r="H141" s="26"/>
      <c r="I141" s="26"/>
      <c r="J141" s="20" t="e">
        <f t="shared" si="32"/>
        <v>#DIV/0!</v>
      </c>
      <c r="K141" s="20" t="e">
        <f t="shared" si="32"/>
        <v>#DIV/0!</v>
      </c>
      <c r="L141" s="20" t="e">
        <f t="shared" si="32"/>
        <v>#DIV/0!</v>
      </c>
      <c r="M141" s="7"/>
    </row>
    <row r="142" spans="1:13" ht="46.8" x14ac:dyDescent="0.3">
      <c r="A142" s="114" t="s">
        <v>148</v>
      </c>
      <c r="B142" s="24" t="s">
        <v>19</v>
      </c>
      <c r="C142" s="25" t="s">
        <v>410</v>
      </c>
      <c r="D142" s="26">
        <f t="shared" si="20"/>
        <v>59750200</v>
      </c>
      <c r="E142" s="26">
        <f>E143+E144</f>
        <v>59582100</v>
      </c>
      <c r="F142" s="26">
        <f>F143+F144</f>
        <v>168100</v>
      </c>
      <c r="G142" s="20">
        <f t="shared" si="18"/>
        <v>9702502.1899999995</v>
      </c>
      <c r="H142" s="26">
        <f>H143+H144</f>
        <v>9702502.1899999995</v>
      </c>
      <c r="I142" s="26"/>
      <c r="J142" s="20">
        <f t="shared" si="32"/>
        <v>16.238443034500303</v>
      </c>
      <c r="K142" s="20">
        <f t="shared" si="32"/>
        <v>16.28425683216939</v>
      </c>
      <c r="L142" s="20">
        <f t="shared" si="32"/>
        <v>0</v>
      </c>
      <c r="M142" s="7"/>
    </row>
    <row r="143" spans="1:13" ht="62.4" x14ac:dyDescent="0.3">
      <c r="A143" s="114" t="s">
        <v>149</v>
      </c>
      <c r="B143" s="24" t="s">
        <v>19</v>
      </c>
      <c r="C143" s="25" t="s">
        <v>411</v>
      </c>
      <c r="D143" s="26">
        <f t="shared" si="20"/>
        <v>59582100</v>
      </c>
      <c r="E143" s="26">
        <v>59582100</v>
      </c>
      <c r="F143" s="26"/>
      <c r="G143" s="20">
        <f t="shared" si="18"/>
        <v>9702502.1899999995</v>
      </c>
      <c r="H143" s="26">
        <v>9702502.1899999995</v>
      </c>
      <c r="I143" s="26"/>
      <c r="J143" s="20">
        <f t="shared" si="32"/>
        <v>16.28425683216939</v>
      </c>
      <c r="K143" s="20">
        <f t="shared" si="32"/>
        <v>16.28425683216939</v>
      </c>
      <c r="L143" s="20" t="e">
        <f t="shared" si="32"/>
        <v>#DIV/0!</v>
      </c>
      <c r="M143" s="7"/>
    </row>
    <row r="144" spans="1:13" ht="62.4" x14ac:dyDescent="0.3">
      <c r="A144" s="114" t="s">
        <v>150</v>
      </c>
      <c r="B144" s="24" t="s">
        <v>19</v>
      </c>
      <c r="C144" s="25" t="s">
        <v>414</v>
      </c>
      <c r="D144" s="26">
        <f t="shared" si="20"/>
        <v>168100</v>
      </c>
      <c r="E144" s="26"/>
      <c r="F144" s="26">
        <v>168100</v>
      </c>
      <c r="G144" s="20">
        <f t="shared" si="18"/>
        <v>13196.89</v>
      </c>
      <c r="H144" s="26"/>
      <c r="I144" s="26">
        <v>13196.89</v>
      </c>
      <c r="J144" s="20">
        <f t="shared" si="32"/>
        <v>7.8506186793575257</v>
      </c>
      <c r="K144" s="20" t="e">
        <f t="shared" si="32"/>
        <v>#DIV/0!</v>
      </c>
      <c r="L144" s="20">
        <f t="shared" si="32"/>
        <v>7.8506186793575257</v>
      </c>
      <c r="M144" s="7"/>
    </row>
    <row r="145" spans="1:13" ht="46.8" x14ac:dyDescent="0.3">
      <c r="A145" s="114" t="s">
        <v>151</v>
      </c>
      <c r="B145" s="24" t="s">
        <v>19</v>
      </c>
      <c r="C145" s="25" t="s">
        <v>412</v>
      </c>
      <c r="D145" s="26">
        <f t="shared" si="20"/>
        <v>0</v>
      </c>
      <c r="E145" s="26"/>
      <c r="F145" s="26"/>
      <c r="G145" s="20">
        <f t="shared" si="18"/>
        <v>0</v>
      </c>
      <c r="H145" s="26"/>
      <c r="I145" s="26"/>
      <c r="J145" s="26"/>
      <c r="K145" s="26"/>
      <c r="L145" s="26"/>
      <c r="M145" s="7"/>
    </row>
    <row r="146" spans="1:13" ht="62.4" x14ac:dyDescent="0.3">
      <c r="A146" s="114" t="s">
        <v>152</v>
      </c>
      <c r="B146" s="24" t="s">
        <v>19</v>
      </c>
      <c r="C146" s="25" t="s">
        <v>413</v>
      </c>
      <c r="D146" s="26">
        <f t="shared" si="20"/>
        <v>0</v>
      </c>
      <c r="E146" s="26"/>
      <c r="F146" s="26"/>
      <c r="G146" s="20">
        <f t="shared" si="18"/>
        <v>0</v>
      </c>
      <c r="H146" s="26"/>
      <c r="I146" s="26"/>
      <c r="J146" s="26"/>
      <c r="K146" s="26"/>
      <c r="L146" s="26"/>
      <c r="M146" s="7"/>
    </row>
    <row r="147" spans="1:13" ht="31.2" x14ac:dyDescent="0.3">
      <c r="A147" s="114" t="s">
        <v>342</v>
      </c>
      <c r="B147" s="24" t="s">
        <v>19</v>
      </c>
      <c r="C147" s="25" t="s">
        <v>415</v>
      </c>
      <c r="D147" s="26">
        <f t="shared" si="20"/>
        <v>800</v>
      </c>
      <c r="E147" s="26">
        <v>800</v>
      </c>
      <c r="F147" s="26"/>
      <c r="G147" s="20">
        <f t="shared" si="18"/>
        <v>800</v>
      </c>
      <c r="H147" s="26">
        <v>800</v>
      </c>
      <c r="I147" s="26"/>
      <c r="J147" s="20">
        <f t="shared" ref="J147" si="33">G147/D147*100</f>
        <v>100</v>
      </c>
      <c r="K147" s="26"/>
      <c r="L147" s="26"/>
      <c r="M147" s="7"/>
    </row>
    <row r="148" spans="1:13" ht="15.6" x14ac:dyDescent="0.3">
      <c r="A148" s="114" t="s">
        <v>153</v>
      </c>
      <c r="B148" s="24" t="s">
        <v>19</v>
      </c>
      <c r="C148" s="25" t="s">
        <v>416</v>
      </c>
      <c r="D148" s="26">
        <f t="shared" si="20"/>
        <v>209988600</v>
      </c>
      <c r="E148" s="26">
        <f>E149</f>
        <v>209988600</v>
      </c>
      <c r="F148" s="26"/>
      <c r="G148" s="20">
        <f t="shared" si="18"/>
        <v>20032909.27</v>
      </c>
      <c r="H148" s="26">
        <f>H149</f>
        <v>20032909.27</v>
      </c>
      <c r="I148" s="26"/>
      <c r="J148" s="20">
        <f t="shared" ref="J148:L151" si="34">G148/D148*100</f>
        <v>9.5399984903942396</v>
      </c>
      <c r="K148" s="20">
        <f t="shared" si="34"/>
        <v>9.5399984903942396</v>
      </c>
      <c r="L148" s="20" t="e">
        <f t="shared" si="34"/>
        <v>#DIV/0!</v>
      </c>
      <c r="M148" s="7"/>
    </row>
    <row r="149" spans="1:13" ht="31.2" x14ac:dyDescent="0.3">
      <c r="A149" s="114" t="s">
        <v>154</v>
      </c>
      <c r="B149" s="24" t="s">
        <v>19</v>
      </c>
      <c r="C149" s="25" t="s">
        <v>417</v>
      </c>
      <c r="D149" s="26">
        <f t="shared" si="20"/>
        <v>209988600</v>
      </c>
      <c r="E149" s="26">
        <v>209988600</v>
      </c>
      <c r="F149" s="26"/>
      <c r="G149" s="20">
        <f t="shared" si="18"/>
        <v>20032909.27</v>
      </c>
      <c r="H149" s="26">
        <v>20032909.27</v>
      </c>
      <c r="I149" s="26"/>
      <c r="J149" s="20">
        <f t="shared" si="34"/>
        <v>9.5399984903942396</v>
      </c>
      <c r="K149" s="20">
        <f t="shared" si="34"/>
        <v>9.5399984903942396</v>
      </c>
      <c r="L149" s="20" t="e">
        <f t="shared" si="34"/>
        <v>#DIV/0!</v>
      </c>
      <c r="M149" s="7"/>
    </row>
    <row r="150" spans="1:13" ht="15.6" x14ac:dyDescent="0.3">
      <c r="A150" s="114" t="s">
        <v>155</v>
      </c>
      <c r="B150" s="24" t="s">
        <v>19</v>
      </c>
      <c r="C150" s="25" t="s">
        <v>418</v>
      </c>
      <c r="D150" s="26">
        <f>D154+D153</f>
        <v>7320100</v>
      </c>
      <c r="E150" s="26">
        <f>E151+E154+E153</f>
        <v>9090300</v>
      </c>
      <c r="F150" s="26">
        <f>F151+F154</f>
        <v>0</v>
      </c>
      <c r="G150" s="20">
        <f>G153+G154</f>
        <v>462158.19</v>
      </c>
      <c r="H150" s="26">
        <f>H151+H154+H153</f>
        <v>624415.51</v>
      </c>
      <c r="I150" s="26">
        <f>I154+I153</f>
        <v>0</v>
      </c>
      <c r="J150" s="20">
        <f t="shared" si="34"/>
        <v>6.3135502247237056</v>
      </c>
      <c r="K150" s="20">
        <f t="shared" si="34"/>
        <v>6.8690308350659492</v>
      </c>
      <c r="L150" s="20" t="e">
        <f t="shared" si="34"/>
        <v>#DIV/0!</v>
      </c>
      <c r="M150" s="7"/>
    </row>
    <row r="151" spans="1:13" ht="93.6" x14ac:dyDescent="0.3">
      <c r="A151" s="114" t="s">
        <v>156</v>
      </c>
      <c r="B151" s="24" t="s">
        <v>19</v>
      </c>
      <c r="C151" s="25" t="s">
        <v>419</v>
      </c>
      <c r="D151" s="26"/>
      <c r="E151" s="26">
        <f>E152</f>
        <v>1770200</v>
      </c>
      <c r="F151" s="26">
        <f>F152</f>
        <v>0</v>
      </c>
      <c r="G151" s="20"/>
      <c r="H151" s="26">
        <f>H152</f>
        <v>162257.32</v>
      </c>
      <c r="I151" s="26">
        <f>I152</f>
        <v>0</v>
      </c>
      <c r="J151" s="20" t="e">
        <f t="shared" si="34"/>
        <v>#DIV/0!</v>
      </c>
      <c r="K151" s="20">
        <f t="shared" si="34"/>
        <v>9.1660445147440974</v>
      </c>
      <c r="L151" s="20" t="e">
        <f t="shared" si="34"/>
        <v>#DIV/0!</v>
      </c>
      <c r="M151" s="7"/>
    </row>
    <row r="152" spans="1:13" ht="109.2" x14ac:dyDescent="0.3">
      <c r="A152" s="114" t="s">
        <v>157</v>
      </c>
      <c r="B152" s="24" t="s">
        <v>19</v>
      </c>
      <c r="C152" s="25" t="s">
        <v>420</v>
      </c>
      <c r="D152" s="26"/>
      <c r="E152" s="26">
        <v>1770200</v>
      </c>
      <c r="F152" s="26"/>
      <c r="G152" s="20"/>
      <c r="H152" s="26">
        <v>162257.32</v>
      </c>
      <c r="I152" s="26"/>
      <c r="J152" s="26" t="e">
        <f t="shared" ref="J152:J159" si="35">G152/D152*100</f>
        <v>#DIV/0!</v>
      </c>
      <c r="K152" s="26">
        <f t="shared" ref="K152:K159" si="36">H152/E152*100</f>
        <v>9.1660445147440974</v>
      </c>
      <c r="L152" s="26" t="e">
        <f t="shared" ref="L152:L159" si="37">I152/F152*100</f>
        <v>#DIV/0!</v>
      </c>
      <c r="M152" s="7"/>
    </row>
    <row r="153" spans="1:13" ht="15.6" x14ac:dyDescent="0.3">
      <c r="A153" s="114" t="s">
        <v>433</v>
      </c>
      <c r="B153" s="24" t="s">
        <v>19</v>
      </c>
      <c r="C153" s="25" t="s">
        <v>432</v>
      </c>
      <c r="D153" s="26">
        <f>E153</f>
        <v>0</v>
      </c>
      <c r="E153" s="26"/>
      <c r="F153" s="26"/>
      <c r="G153" s="20">
        <f>H153</f>
        <v>0</v>
      </c>
      <c r="H153" s="26"/>
      <c r="I153" s="26"/>
      <c r="J153" s="26"/>
      <c r="K153" s="26"/>
      <c r="L153" s="26"/>
      <c r="M153" s="7"/>
    </row>
    <row r="154" spans="1:13" ht="15.6" x14ac:dyDescent="0.3">
      <c r="A154" s="114" t="s">
        <v>421</v>
      </c>
      <c r="B154" s="47" t="s">
        <v>19</v>
      </c>
      <c r="C154" s="48" t="s">
        <v>422</v>
      </c>
      <c r="D154" s="49">
        <f>E154+D158</f>
        <v>7320100</v>
      </c>
      <c r="E154" s="49">
        <f>E155+E156+E157</f>
        <v>7320100</v>
      </c>
      <c r="F154" s="49">
        <f>F158</f>
        <v>0</v>
      </c>
      <c r="G154" s="53">
        <f>H154+G158</f>
        <v>462158.19</v>
      </c>
      <c r="H154" s="49">
        <f>H155+H156+H157</f>
        <v>462158.19</v>
      </c>
      <c r="I154" s="49">
        <f>I158</f>
        <v>0</v>
      </c>
      <c r="J154" s="49">
        <f t="shared" si="35"/>
        <v>6.3135502247237056</v>
      </c>
      <c r="K154" s="49">
        <f t="shared" si="36"/>
        <v>6.3135502247237056</v>
      </c>
      <c r="L154" s="49" t="e">
        <f t="shared" si="37"/>
        <v>#DIV/0!</v>
      </c>
      <c r="M154" s="7"/>
    </row>
    <row r="155" spans="1:13" ht="31.2" x14ac:dyDescent="0.3">
      <c r="A155" s="114" t="s">
        <v>427</v>
      </c>
      <c r="B155" s="24" t="s">
        <v>19</v>
      </c>
      <c r="C155" s="25" t="s">
        <v>482</v>
      </c>
      <c r="D155" s="26">
        <f>E155</f>
        <v>6320100</v>
      </c>
      <c r="E155" s="26">
        <v>6320100</v>
      </c>
      <c r="F155" s="26"/>
      <c r="G155" s="20">
        <f t="shared" si="18"/>
        <v>462158.19</v>
      </c>
      <c r="H155" s="26">
        <v>462158.19</v>
      </c>
      <c r="I155" s="26"/>
      <c r="J155" s="26">
        <f t="shared" si="35"/>
        <v>7.312513884273983</v>
      </c>
      <c r="K155" s="26">
        <f t="shared" si="36"/>
        <v>7.312513884273983</v>
      </c>
      <c r="L155" s="26" t="e">
        <f t="shared" si="37"/>
        <v>#DIV/0!</v>
      </c>
      <c r="M155" s="7"/>
    </row>
    <row r="156" spans="1:13" ht="31.2" x14ac:dyDescent="0.3">
      <c r="A156" s="114" t="s">
        <v>427</v>
      </c>
      <c r="B156" s="24" t="s">
        <v>19</v>
      </c>
      <c r="C156" s="25" t="s">
        <v>479</v>
      </c>
      <c r="D156" s="26">
        <f>E156</f>
        <v>0</v>
      </c>
      <c r="E156" s="26"/>
      <c r="F156" s="26"/>
      <c r="G156" s="20">
        <f>H156</f>
        <v>0</v>
      </c>
      <c r="H156" s="26"/>
      <c r="I156" s="26"/>
      <c r="J156" s="26"/>
      <c r="K156" s="26" t="e">
        <f t="shared" si="36"/>
        <v>#DIV/0!</v>
      </c>
      <c r="L156" s="26"/>
      <c r="M156" s="7"/>
    </row>
    <row r="157" spans="1:13" ht="15.6" x14ac:dyDescent="0.3">
      <c r="A157" s="114" t="s">
        <v>493</v>
      </c>
      <c r="B157" s="24" t="s">
        <v>19</v>
      </c>
      <c r="C157" s="25" t="s">
        <v>492</v>
      </c>
      <c r="D157" s="26">
        <f>E157</f>
        <v>1000000</v>
      </c>
      <c r="E157" s="26">
        <v>1000000</v>
      </c>
      <c r="F157" s="26"/>
      <c r="G157" s="20">
        <f>H157</f>
        <v>0</v>
      </c>
      <c r="H157" s="26"/>
      <c r="I157" s="26"/>
      <c r="J157" s="26"/>
      <c r="K157" s="26">
        <f t="shared" si="36"/>
        <v>0</v>
      </c>
      <c r="L157" s="26"/>
      <c r="M157" s="7"/>
    </row>
    <row r="158" spans="1:13" ht="31.2" x14ac:dyDescent="0.3">
      <c r="A158" s="114" t="s">
        <v>428</v>
      </c>
      <c r="B158" s="24" t="s">
        <v>19</v>
      </c>
      <c r="C158" s="25" t="s">
        <v>426</v>
      </c>
      <c r="D158" s="26">
        <f>F158</f>
        <v>0</v>
      </c>
      <c r="E158" s="26"/>
      <c r="F158" s="26"/>
      <c r="G158" s="20">
        <f>I158</f>
        <v>0</v>
      </c>
      <c r="H158" s="26"/>
      <c r="I158" s="26"/>
      <c r="J158" s="26" t="e">
        <f t="shared" si="35"/>
        <v>#DIV/0!</v>
      </c>
      <c r="K158" s="26" t="e">
        <f t="shared" si="36"/>
        <v>#DIV/0!</v>
      </c>
      <c r="L158" s="26" t="e">
        <f t="shared" si="37"/>
        <v>#DIV/0!</v>
      </c>
      <c r="M158" s="7"/>
    </row>
    <row r="159" spans="1:13" ht="15.6" x14ac:dyDescent="0.3">
      <c r="A159" s="114" t="s">
        <v>452</v>
      </c>
      <c r="B159" s="24" t="s">
        <v>19</v>
      </c>
      <c r="C159" s="25" t="s">
        <v>490</v>
      </c>
      <c r="D159" s="26">
        <f t="shared" si="20"/>
        <v>0</v>
      </c>
      <c r="E159" s="26"/>
      <c r="F159" s="26"/>
      <c r="G159" s="20">
        <f t="shared" si="18"/>
        <v>0</v>
      </c>
      <c r="H159" s="26"/>
      <c r="I159" s="26"/>
      <c r="J159" s="20" t="e">
        <f t="shared" si="35"/>
        <v>#DIV/0!</v>
      </c>
      <c r="K159" s="26" t="e">
        <f t="shared" si="36"/>
        <v>#DIV/0!</v>
      </c>
      <c r="L159" s="26" t="e">
        <f t="shared" si="37"/>
        <v>#DIV/0!</v>
      </c>
      <c r="M159" s="7"/>
    </row>
    <row r="160" spans="1:13" ht="15.6" x14ac:dyDescent="0.3">
      <c r="A160" s="114" t="s">
        <v>452</v>
      </c>
      <c r="B160" s="24" t="s">
        <v>19</v>
      </c>
      <c r="C160" s="25" t="s">
        <v>489</v>
      </c>
      <c r="D160" s="26">
        <f t="shared" ref="D160" si="38">E160+F160</f>
        <v>0</v>
      </c>
      <c r="E160" s="26"/>
      <c r="F160" s="26"/>
      <c r="G160" s="20">
        <f>I160</f>
        <v>0</v>
      </c>
      <c r="H160" s="26"/>
      <c r="I160" s="26"/>
      <c r="J160" s="20" t="e">
        <f t="shared" ref="J160" si="39">G160/D160*100</f>
        <v>#DIV/0!</v>
      </c>
      <c r="K160" s="26" t="e">
        <f t="shared" ref="K160" si="40">H160/E160*100</f>
        <v>#DIV/0!</v>
      </c>
      <c r="L160" s="26" t="e">
        <f t="shared" ref="L160" si="41">I160/F160*100</f>
        <v>#DIV/0!</v>
      </c>
      <c r="M160" s="7"/>
    </row>
    <row r="161" spans="1:13" ht="78" x14ac:dyDescent="0.3">
      <c r="A161" s="111" t="s">
        <v>159</v>
      </c>
      <c r="B161" s="24" t="s">
        <v>19</v>
      </c>
      <c r="C161" s="25" t="s">
        <v>158</v>
      </c>
      <c r="D161" s="26">
        <f t="shared" si="20"/>
        <v>-7580861.7599999998</v>
      </c>
      <c r="E161" s="26">
        <f>E162+E163</f>
        <v>-7580861.7599999998</v>
      </c>
      <c r="F161" s="26">
        <f>F162+F163</f>
        <v>0</v>
      </c>
      <c r="G161" s="53">
        <f t="shared" si="18"/>
        <v>-7580861.7599999998</v>
      </c>
      <c r="H161" s="26">
        <f>H162+H163</f>
        <v>-7580861.7599999998</v>
      </c>
      <c r="I161" s="26">
        <f>I162+I163</f>
        <v>0</v>
      </c>
      <c r="J161" s="20">
        <f t="shared" ref="J161:L162" si="42">G161/D161*100</f>
        <v>100</v>
      </c>
      <c r="K161" s="20">
        <f t="shared" si="42"/>
        <v>100</v>
      </c>
      <c r="L161" s="20" t="e">
        <f t="shared" si="42"/>
        <v>#DIV/0!</v>
      </c>
      <c r="M161" s="7"/>
    </row>
    <row r="162" spans="1:13" ht="78" x14ac:dyDescent="0.3">
      <c r="A162" s="114" t="s">
        <v>159</v>
      </c>
      <c r="B162" s="24" t="s">
        <v>19</v>
      </c>
      <c r="C162" s="25" t="s">
        <v>423</v>
      </c>
      <c r="D162" s="26">
        <f t="shared" si="20"/>
        <v>-7580861.7599999998</v>
      </c>
      <c r="E162" s="26">
        <v>-7580861.7599999998</v>
      </c>
      <c r="F162" s="26"/>
      <c r="G162" s="20">
        <f t="shared" si="18"/>
        <v>-7580861.7599999998</v>
      </c>
      <c r="H162" s="26">
        <v>-7580861.7599999998</v>
      </c>
      <c r="I162" s="26"/>
      <c r="J162" s="20">
        <f t="shared" si="42"/>
        <v>100</v>
      </c>
      <c r="K162" s="20">
        <f t="shared" si="42"/>
        <v>100</v>
      </c>
      <c r="L162" s="20" t="e">
        <f t="shared" si="42"/>
        <v>#DIV/0!</v>
      </c>
      <c r="M162" s="7"/>
    </row>
    <row r="163" spans="1:13" ht="63" thickBot="1" x14ac:dyDescent="0.35">
      <c r="A163" s="114" t="s">
        <v>160</v>
      </c>
      <c r="B163" s="24" t="s">
        <v>19</v>
      </c>
      <c r="C163" s="25" t="s">
        <v>424</v>
      </c>
      <c r="D163" s="26">
        <f t="shared" si="20"/>
        <v>0</v>
      </c>
      <c r="E163" s="26"/>
      <c r="F163" s="26"/>
      <c r="G163" s="20">
        <f t="shared" si="18"/>
        <v>0</v>
      </c>
      <c r="H163" s="26"/>
      <c r="I163" s="26"/>
      <c r="J163" s="26"/>
      <c r="K163" s="26"/>
      <c r="L163" s="26"/>
      <c r="M163" s="7"/>
    </row>
    <row r="164" spans="1:13" x14ac:dyDescent="0.3">
      <c r="A164" s="8"/>
      <c r="B164" s="11"/>
      <c r="C164" s="11"/>
      <c r="D164" s="12"/>
      <c r="E164" s="12"/>
      <c r="F164" s="12"/>
      <c r="G164" s="12"/>
      <c r="H164" s="12"/>
      <c r="I164" s="12"/>
      <c r="J164" s="12"/>
      <c r="K164" s="12"/>
      <c r="L164" s="12"/>
      <c r="M164" s="3" t="s">
        <v>161</v>
      </c>
    </row>
    <row r="165" spans="1:13" x14ac:dyDescent="0.3">
      <c r="A165" s="8"/>
      <c r="B165" s="8"/>
      <c r="C165" s="8"/>
      <c r="D165" s="13"/>
      <c r="E165" s="13"/>
      <c r="F165" s="13"/>
      <c r="G165" s="13"/>
      <c r="H165" s="13"/>
      <c r="I165" s="13"/>
      <c r="J165" s="13"/>
      <c r="K165" s="13"/>
      <c r="L165" s="13"/>
      <c r="M165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workbookViewId="0">
      <selection activeCell="I56" sqref="I56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" customHeight="1" x14ac:dyDescent="0.3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796557558.21000016</v>
      </c>
      <c r="E7" s="49">
        <f t="shared" si="0"/>
        <v>727259258.18000007</v>
      </c>
      <c r="F7" s="49">
        <f t="shared" si="0"/>
        <v>138863000.03</v>
      </c>
      <c r="G7" s="49">
        <f t="shared" si="0"/>
        <v>90761863.840000004</v>
      </c>
      <c r="H7" s="49">
        <f>H9+H18+H20+H25+H31+H38+H44+H47+H49+H54+H57+H59+H36</f>
        <v>90942242.88000001</v>
      </c>
      <c r="I7" s="49">
        <f t="shared" si="0"/>
        <v>12825078.279999999</v>
      </c>
      <c r="J7" s="49">
        <f>G7/D7*100</f>
        <v>11.394263089280992</v>
      </c>
      <c r="K7" s="49">
        <f>H7/E7*100</f>
        <v>12.504789984741778</v>
      </c>
      <c r="L7" s="49">
        <f>I7/F7*100</f>
        <v>9.2357779086072362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206183459.07999998</v>
      </c>
      <c r="E9" s="49">
        <f t="shared" si="1"/>
        <v>157468405.07999998</v>
      </c>
      <c r="F9" s="49">
        <f t="shared" si="1"/>
        <v>48715054</v>
      </c>
      <c r="G9" s="49">
        <f t="shared" si="1"/>
        <v>26895245.969999999</v>
      </c>
      <c r="H9" s="49">
        <f t="shared" si="1"/>
        <v>20000850.810000002</v>
      </c>
      <c r="I9" s="49">
        <f t="shared" si="1"/>
        <v>6894395.1600000001</v>
      </c>
      <c r="J9" s="49">
        <f t="shared" ref="J9:L13" si="2">G9/D9*100</f>
        <v>13.044327653638083</v>
      </c>
      <c r="K9" s="49">
        <f t="shared" si="2"/>
        <v>12.701500850179311</v>
      </c>
      <c r="L9" s="49">
        <f t="shared" si="2"/>
        <v>14.152494134564646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10551738</v>
      </c>
      <c r="E10" s="59">
        <v>3811000</v>
      </c>
      <c r="F10" s="59">
        <v>6740738</v>
      </c>
      <c r="G10" s="59">
        <f>H10+I10</f>
        <v>1255568.48</v>
      </c>
      <c r="H10" s="59">
        <v>514744.98</v>
      </c>
      <c r="I10" s="59">
        <v>740823.5</v>
      </c>
      <c r="J10" s="26">
        <f t="shared" si="2"/>
        <v>11.899162772995311</v>
      </c>
      <c r="K10" s="26">
        <f t="shared" si="2"/>
        <v>13.506821831540277</v>
      </c>
      <c r="L10" s="26">
        <f t="shared" si="2"/>
        <v>10.990243204824161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54631.520000000004</v>
      </c>
      <c r="E11" s="59">
        <v>28631.52</v>
      </c>
      <c r="F11" s="59">
        <v>26000</v>
      </c>
      <c r="G11" s="59">
        <f t="shared" ref="G11:G17" si="4">H11+I11</f>
        <v>26823.52</v>
      </c>
      <c r="H11" s="59">
        <v>26823.52</v>
      </c>
      <c r="I11" s="59"/>
      <c r="J11" s="26">
        <f t="shared" si="2"/>
        <v>49.098981686762514</v>
      </c>
      <c r="K11" s="26">
        <f t="shared" si="2"/>
        <v>93.685281116755235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80422025.479999989</v>
      </c>
      <c r="E12" s="59">
        <v>38531809.479999997</v>
      </c>
      <c r="F12" s="59">
        <v>41890216</v>
      </c>
      <c r="G12" s="59">
        <f>H12+I12</f>
        <v>11310328.24</v>
      </c>
      <c r="H12" s="59">
        <v>5156756.58</v>
      </c>
      <c r="I12" s="59">
        <v>6153571.6600000001</v>
      </c>
      <c r="J12" s="26">
        <f t="shared" si="2"/>
        <v>14.063719699291516</v>
      </c>
      <c r="K12" s="26">
        <f t="shared" si="2"/>
        <v>13.383115533872406</v>
      </c>
      <c r="L12" s="26">
        <f t="shared" si="2"/>
        <v>14.689758725521971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800</v>
      </c>
      <c r="E13" s="59">
        <v>800</v>
      </c>
      <c r="F13" s="59">
        <v>0</v>
      </c>
      <c r="G13" s="59">
        <f t="shared" si="4"/>
        <v>0</v>
      </c>
      <c r="H13" s="59"/>
      <c r="I13" s="59">
        <v>0</v>
      </c>
      <c r="J13" s="26"/>
      <c r="K13" s="26">
        <f t="shared" si="2"/>
        <v>0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25675586.969999999</v>
      </c>
      <c r="E14" s="59">
        <v>25675586.969999999</v>
      </c>
      <c r="F14" s="59">
        <v>0</v>
      </c>
      <c r="G14" s="59">
        <f t="shared" si="4"/>
        <v>2617726.42</v>
      </c>
      <c r="H14" s="59">
        <v>2617726.42</v>
      </c>
      <c r="I14" s="59">
        <v>0</v>
      </c>
      <c r="J14" s="26">
        <f>G14/D14*100</f>
        <v>10.195390754098893</v>
      </c>
      <c r="K14" s="26">
        <f>H14/E14*100</f>
        <v>10.195390754098893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89372677.109999999</v>
      </c>
      <c r="E17" s="59">
        <v>89370577.109999999</v>
      </c>
      <c r="F17" s="59">
        <v>2100</v>
      </c>
      <c r="G17" s="59">
        <f t="shared" si="4"/>
        <v>11684799.310000001</v>
      </c>
      <c r="H17" s="59">
        <v>11684799.310000001</v>
      </c>
      <c r="I17" s="59"/>
      <c r="J17" s="26">
        <f t="shared" ref="J17:J61" si="5">G17/D17*100</f>
        <v>13.07424113033823</v>
      </c>
      <c r="K17" s="26">
        <f t="shared" ref="K17:K61" si="6">H17/E17*100</f>
        <v>13.074548344493733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1261200</v>
      </c>
      <c r="E18" s="49">
        <f t="shared" si="8"/>
        <v>0</v>
      </c>
      <c r="F18" s="49">
        <f t="shared" si="8"/>
        <v>1261200</v>
      </c>
      <c r="G18" s="49">
        <f t="shared" si="8"/>
        <v>155329.41</v>
      </c>
      <c r="H18" s="49">
        <f t="shared" si="8"/>
        <v>0</v>
      </c>
      <c r="I18" s="49">
        <f t="shared" si="8"/>
        <v>155329.41</v>
      </c>
      <c r="J18" s="49">
        <f t="shared" si="5"/>
        <v>12.31600142721218</v>
      </c>
      <c r="K18" s="49" t="e">
        <f t="shared" si="6"/>
        <v>#DIV/0!</v>
      </c>
      <c r="L18" s="49">
        <f t="shared" si="7"/>
        <v>12.31600142721218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1261200</v>
      </c>
      <c r="E19" s="59"/>
      <c r="F19" s="59">
        <v>1261200</v>
      </c>
      <c r="G19" s="59">
        <f>I19</f>
        <v>155329.41</v>
      </c>
      <c r="H19" s="59"/>
      <c r="I19" s="59">
        <v>155329.41</v>
      </c>
      <c r="J19" s="26">
        <f t="shared" si="5"/>
        <v>12.31600142721218</v>
      </c>
      <c r="K19" s="26" t="e">
        <f t="shared" si="6"/>
        <v>#DIV/0!</v>
      </c>
      <c r="L19" s="26">
        <f t="shared" si="7"/>
        <v>12.31600142721218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G20" si="9">D22+D23+D21+D24</f>
        <v>14580100</v>
      </c>
      <c r="E20" s="49">
        <f t="shared" si="9"/>
        <v>12890000</v>
      </c>
      <c r="F20" s="49">
        <f t="shared" si="9"/>
        <v>1690100</v>
      </c>
      <c r="G20" s="49">
        <f t="shared" si="9"/>
        <v>1242900.18</v>
      </c>
      <c r="H20" s="49">
        <f>H21+H22+H23+H24</f>
        <v>1241925.18</v>
      </c>
      <c r="I20" s="49">
        <f>I22+I23</f>
        <v>975</v>
      </c>
      <c r="J20" s="49">
        <f t="shared" si="5"/>
        <v>8.5246341245944812</v>
      </c>
      <c r="K20" s="49">
        <f t="shared" si="6"/>
        <v>9.6347958107059739</v>
      </c>
      <c r="L20" s="49">
        <f t="shared" si="7"/>
        <v>5.7688894148275244E-2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13450000</v>
      </c>
      <c r="E22" s="59">
        <v>12840000</v>
      </c>
      <c r="F22" s="59">
        <v>610000</v>
      </c>
      <c r="G22" s="59">
        <f>H22+I22</f>
        <v>1242900.18</v>
      </c>
      <c r="H22" s="59">
        <v>1241925.18</v>
      </c>
      <c r="I22" s="59">
        <v>975</v>
      </c>
      <c r="J22" s="26">
        <f t="shared" si="5"/>
        <v>9.2408935315985126</v>
      </c>
      <c r="K22" s="26">
        <f t="shared" si="6"/>
        <v>9.6723144859813086</v>
      </c>
      <c r="L22" s="26">
        <f t="shared" si="7"/>
        <v>0.15983606557377047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1079100</v>
      </c>
      <c r="E23" s="59"/>
      <c r="F23" s="59">
        <v>1079100</v>
      </c>
      <c r="G23" s="59">
        <f>H23+I23</f>
        <v>0</v>
      </c>
      <c r="H23" s="59">
        <v>0</v>
      </c>
      <c r="I23" s="59"/>
      <c r="J23" s="26">
        <f t="shared" si="5"/>
        <v>0</v>
      </c>
      <c r="K23" s="26" t="e">
        <f t="shared" si="6"/>
        <v>#DIV/0!</v>
      </c>
      <c r="L23" s="26">
        <f t="shared" si="7"/>
        <v>0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51000</v>
      </c>
      <c r="E24" s="59">
        <v>50000</v>
      </c>
      <c r="F24" s="59">
        <v>1000</v>
      </c>
      <c r="G24" s="59">
        <f>H24+I24</f>
        <v>0</v>
      </c>
      <c r="H24" s="59"/>
      <c r="I24" s="59"/>
      <c r="J24" s="26">
        <f t="shared" si="5"/>
        <v>0</v>
      </c>
      <c r="K24" s="26">
        <f t="shared" si="6"/>
        <v>0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15397977.800000001</v>
      </c>
      <c r="E25" s="49">
        <f t="shared" ref="E25:I25" si="10">E26+E27+E28+E29+E30</f>
        <v>3876647.49</v>
      </c>
      <c r="F25" s="49">
        <f t="shared" si="10"/>
        <v>11521330.309999999</v>
      </c>
      <c r="G25" s="49">
        <f t="shared" si="10"/>
        <v>1370463.3599999999</v>
      </c>
      <c r="H25" s="49">
        <f t="shared" si="10"/>
        <v>70000</v>
      </c>
      <c r="I25" s="49">
        <f t="shared" si="10"/>
        <v>1300463.3599999999</v>
      </c>
      <c r="J25" s="49">
        <f t="shared" si="5"/>
        <v>8.900281438254833</v>
      </c>
      <c r="K25" s="49">
        <f t="shared" si="6"/>
        <v>1.8056839106616835</v>
      </c>
      <c r="L25" s="49">
        <f t="shared" si="7"/>
        <v>11.287440989963251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166000</v>
      </c>
      <c r="E26" s="59"/>
      <c r="F26" s="59">
        <v>166000</v>
      </c>
      <c r="G26" s="59">
        <f>H26+I26</f>
        <v>13196.89</v>
      </c>
      <c r="H26" s="59"/>
      <c r="I26" s="59">
        <v>13196.89</v>
      </c>
      <c r="J26" s="26">
        <f t="shared" si="5"/>
        <v>7.9499337349397585</v>
      </c>
      <c r="K26" s="26" t="e">
        <f t="shared" si="6"/>
        <v>#DIV/0!</v>
      </c>
      <c r="L26" s="26">
        <f t="shared" si="7"/>
        <v>7.9499337349397585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8548277.8000000007</v>
      </c>
      <c r="E29" s="59">
        <v>3306647.49</v>
      </c>
      <c r="F29" s="59">
        <v>5241630.3099999996</v>
      </c>
      <c r="G29" s="59">
        <f>H29+I29</f>
        <v>1254466.47</v>
      </c>
      <c r="H29" s="59">
        <v>0</v>
      </c>
      <c r="I29" s="59">
        <v>1254466.47</v>
      </c>
      <c r="J29" s="26">
        <f t="shared" si="5"/>
        <v>14.675078411700657</v>
      </c>
      <c r="K29" s="26">
        <f t="shared" si="6"/>
        <v>0</v>
      </c>
      <c r="L29" s="26">
        <f t="shared" si="7"/>
        <v>23.932753662667221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6683700</v>
      </c>
      <c r="E30" s="59">
        <v>570000</v>
      </c>
      <c r="F30" s="59">
        <v>6113700</v>
      </c>
      <c r="G30" s="59">
        <f>H30+I30</f>
        <v>102800</v>
      </c>
      <c r="H30" s="59">
        <v>70000</v>
      </c>
      <c r="I30" s="59">
        <v>32800</v>
      </c>
      <c r="J30" s="26">
        <f t="shared" si="5"/>
        <v>1.5380702305609169</v>
      </c>
      <c r="K30" s="26">
        <f t="shared" si="6"/>
        <v>12.280701754385964</v>
      </c>
      <c r="L30" s="26">
        <f t="shared" si="7"/>
        <v>0.53649999182164643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71298915.719999999</v>
      </c>
      <c r="E31" s="49">
        <f>E32+E33+E34+E35</f>
        <v>75000</v>
      </c>
      <c r="F31" s="49">
        <f t="shared" ref="F31:I31" si="13">F32+F33+F34</f>
        <v>71223915.719999999</v>
      </c>
      <c r="G31" s="49">
        <f>G32+G33+G34+G35</f>
        <v>3827114.9099999997</v>
      </c>
      <c r="H31" s="49">
        <f>H32+H33+H34+H35</f>
        <v>34745.050000000003</v>
      </c>
      <c r="I31" s="49">
        <f t="shared" si="13"/>
        <v>3792369.86</v>
      </c>
      <c r="J31" s="49">
        <f t="shared" si="5"/>
        <v>5.3677042229219474</v>
      </c>
      <c r="K31" s="49">
        <f t="shared" si="6"/>
        <v>46.326733333333337</v>
      </c>
      <c r="L31" s="49">
        <f t="shared" si="7"/>
        <v>5.3245736655490923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15859600</v>
      </c>
      <c r="E32" s="59">
        <v>0</v>
      </c>
      <c r="F32" s="59">
        <v>15859600</v>
      </c>
      <c r="G32" s="59">
        <f>H32+I32</f>
        <v>1960092.44</v>
      </c>
      <c r="H32" s="59">
        <v>0</v>
      </c>
      <c r="I32" s="59">
        <v>1960092.44</v>
      </c>
      <c r="J32" s="26">
        <f t="shared" si="5"/>
        <v>12.359028222653787</v>
      </c>
      <c r="K32" s="26" t="e">
        <f t="shared" si="6"/>
        <v>#DIV/0!</v>
      </c>
      <c r="L32" s="26">
        <f t="shared" si="7"/>
        <v>12.359028222653787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3540800</v>
      </c>
      <c r="E33" s="59"/>
      <c r="F33" s="59">
        <v>3540800</v>
      </c>
      <c r="G33" s="59">
        <f>H33+I33</f>
        <v>873818.34</v>
      </c>
      <c r="H33" s="59"/>
      <c r="I33" s="59">
        <v>873818.34</v>
      </c>
      <c r="J33" s="26">
        <f t="shared" si="5"/>
        <v>24.678556823316764</v>
      </c>
      <c r="K33" s="26" t="e">
        <f t="shared" si="6"/>
        <v>#DIV/0!</v>
      </c>
      <c r="L33" s="26">
        <f t="shared" si="7"/>
        <v>24.678556823316764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51823515.719999999</v>
      </c>
      <c r="E34" s="59">
        <v>0</v>
      </c>
      <c r="F34" s="59">
        <v>51823515.719999999</v>
      </c>
      <c r="G34" s="59">
        <f>H34+I34</f>
        <v>958459.08</v>
      </c>
      <c r="H34" s="59">
        <v>0</v>
      </c>
      <c r="I34" s="59">
        <v>958459.08</v>
      </c>
      <c r="J34" s="26">
        <f t="shared" si="5"/>
        <v>1.8494674988445574</v>
      </c>
      <c r="K34" s="26" t="e">
        <f t="shared" si="6"/>
        <v>#DIV/0!</v>
      </c>
      <c r="L34" s="26">
        <f t="shared" si="7"/>
        <v>1.8494674988445574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75000</v>
      </c>
      <c r="E35" s="59">
        <v>75000</v>
      </c>
      <c r="F35" s="59">
        <v>0</v>
      </c>
      <c r="G35" s="59">
        <f t="shared" ref="G35" si="15">H35+I35</f>
        <v>34745.050000000003</v>
      </c>
      <c r="H35" s="59">
        <v>34745.050000000003</v>
      </c>
      <c r="I35" s="59">
        <v>0</v>
      </c>
      <c r="J35" s="26">
        <f t="shared" si="5"/>
        <v>46.326733333333337</v>
      </c>
      <c r="K35" s="26">
        <f t="shared" si="6"/>
        <v>46.326733333333337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 t="shared" ref="D36:I36" si="16">D37</f>
        <v>6066600</v>
      </c>
      <c r="E36" s="49">
        <f t="shared" si="16"/>
        <v>6066600</v>
      </c>
      <c r="F36" s="49">
        <f t="shared" si="16"/>
        <v>0</v>
      </c>
      <c r="G36" s="49">
        <f t="shared" si="16"/>
        <v>2775.76</v>
      </c>
      <c r="H36" s="49">
        <f t="shared" si="16"/>
        <v>2775.76</v>
      </c>
      <c r="I36" s="49">
        <f t="shared" si="16"/>
        <v>0</v>
      </c>
      <c r="J36" s="49">
        <f t="shared" si="5"/>
        <v>4.5754788514159497E-2</v>
      </c>
      <c r="K36" s="49">
        <f t="shared" si="6"/>
        <v>4.5754788514159497E-2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6066600</v>
      </c>
      <c r="E37" s="59">
        <v>6066600</v>
      </c>
      <c r="F37" s="59">
        <v>0</v>
      </c>
      <c r="G37" s="59">
        <f>H37+I37</f>
        <v>2775.76</v>
      </c>
      <c r="H37" s="59">
        <v>2775.76</v>
      </c>
      <c r="I37" s="59"/>
      <c r="J37" s="26">
        <f t="shared" si="5"/>
        <v>4.5754788514159497E-2</v>
      </c>
      <c r="K37" s="26">
        <f t="shared" si="6"/>
        <v>4.5754788514159497E-2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416805188.01000005</v>
      </c>
      <c r="E38" s="49">
        <f>E39+E40+E42+E43+E41</f>
        <v>416805188.01000005</v>
      </c>
      <c r="F38" s="49">
        <v>0</v>
      </c>
      <c r="G38" s="49">
        <f>G39+G40+G42+G43+G41</f>
        <v>49663556.520000003</v>
      </c>
      <c r="H38" s="49">
        <f>H39+H40+H42+H43+H41</f>
        <v>49663556.520000003</v>
      </c>
      <c r="I38" s="49">
        <v>0</v>
      </c>
      <c r="J38" s="49">
        <f t="shared" si="5"/>
        <v>11.915292311286795</v>
      </c>
      <c r="K38" s="49">
        <f t="shared" si="6"/>
        <v>11.915292311286795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82613341.280000001</v>
      </c>
      <c r="E39" s="59">
        <v>82613341.280000001</v>
      </c>
      <c r="F39" s="59">
        <v>0</v>
      </c>
      <c r="G39" s="59">
        <f>H39+I39</f>
        <v>10670815.109999999</v>
      </c>
      <c r="H39" s="59">
        <v>10670815.109999999</v>
      </c>
      <c r="I39" s="59">
        <v>0</v>
      </c>
      <c r="J39" s="26">
        <f t="shared" si="5"/>
        <v>12.916576117934254</v>
      </c>
      <c r="K39" s="26">
        <f t="shared" si="6"/>
        <v>12.916576117934254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7">E40+F40</f>
        <v>243386652.94999999</v>
      </c>
      <c r="E40" s="59">
        <v>243386652.94999999</v>
      </c>
      <c r="F40" s="59">
        <v>0</v>
      </c>
      <c r="G40" s="59">
        <f t="shared" ref="G40:G43" si="18">H40+I40</f>
        <v>27858886.760000002</v>
      </c>
      <c r="H40" s="59">
        <v>27858886.760000002</v>
      </c>
      <c r="I40" s="59">
        <v>0</v>
      </c>
      <c r="J40" s="26">
        <f t="shared" si="5"/>
        <v>11.446349428915964</v>
      </c>
      <c r="K40" s="26">
        <f t="shared" si="6"/>
        <v>11.446349428915964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7"/>
        <v>58045412.100000001</v>
      </c>
      <c r="E41" s="59">
        <v>58045412.100000001</v>
      </c>
      <c r="F41" s="59">
        <v>0</v>
      </c>
      <c r="G41" s="59">
        <f t="shared" si="18"/>
        <v>7398067.2400000002</v>
      </c>
      <c r="H41" s="59">
        <v>7398067.2400000002</v>
      </c>
      <c r="I41" s="59">
        <v>0</v>
      </c>
      <c r="J41" s="26">
        <f t="shared" ref="J41" si="19">G41/D41*100</f>
        <v>12.74530918525428</v>
      </c>
      <c r="K41" s="26">
        <f t="shared" ref="K41" si="20">H41/E41*100</f>
        <v>12.74530918525428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7"/>
        <v>711800</v>
      </c>
      <c r="E42" s="59">
        <v>711800</v>
      </c>
      <c r="F42" s="59">
        <v>0</v>
      </c>
      <c r="G42" s="59">
        <f t="shared" si="18"/>
        <v>13555</v>
      </c>
      <c r="H42" s="59">
        <v>13555</v>
      </c>
      <c r="I42" s="26">
        <v>0</v>
      </c>
      <c r="J42" s="26">
        <f t="shared" si="5"/>
        <v>1.9043270581624052</v>
      </c>
      <c r="K42" s="26">
        <f t="shared" si="6"/>
        <v>1.9043270581624052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7"/>
        <v>32047981.68</v>
      </c>
      <c r="E43" s="59">
        <v>32047981.68</v>
      </c>
      <c r="F43" s="59">
        <v>0</v>
      </c>
      <c r="G43" s="59">
        <f t="shared" si="18"/>
        <v>3722232.41</v>
      </c>
      <c r="H43" s="59">
        <v>3722232.41</v>
      </c>
      <c r="I43" s="26">
        <v>0</v>
      </c>
      <c r="J43" s="26">
        <f t="shared" si="5"/>
        <v>11.614561088952795</v>
      </c>
      <c r="K43" s="26">
        <f t="shared" si="6"/>
        <v>11.614561088952795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57692414.600000001</v>
      </c>
      <c r="E44" s="49">
        <f t="shared" ref="E44:I44" si="21">E45+E46</f>
        <v>56789414.600000001</v>
      </c>
      <c r="F44" s="49">
        <f t="shared" si="21"/>
        <v>903000</v>
      </c>
      <c r="G44" s="49">
        <f>H44+I44</f>
        <v>6052071.3899999997</v>
      </c>
      <c r="H44" s="49">
        <f t="shared" si="21"/>
        <v>5841699.6399999997</v>
      </c>
      <c r="I44" s="49">
        <f t="shared" si="21"/>
        <v>210371.75</v>
      </c>
      <c r="J44" s="49">
        <f t="shared" si="5"/>
        <v>10.49023763689031</v>
      </c>
      <c r="K44" s="49">
        <f t="shared" si="6"/>
        <v>10.28659950299963</v>
      </c>
      <c r="L44" s="49">
        <f t="shared" si="7"/>
        <v>23.296982281284606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51452414.600000001</v>
      </c>
      <c r="E45" s="59">
        <v>50549414.600000001</v>
      </c>
      <c r="F45" s="59">
        <v>903000</v>
      </c>
      <c r="G45" s="59">
        <f>H45+I45</f>
        <v>5309635.26</v>
      </c>
      <c r="H45" s="59">
        <v>5099263.51</v>
      </c>
      <c r="I45" s="59">
        <v>210371.75</v>
      </c>
      <c r="J45" s="26">
        <f t="shared" si="5"/>
        <v>10.319506482403257</v>
      </c>
      <c r="K45" s="26">
        <f t="shared" si="6"/>
        <v>10.087680639530095</v>
      </c>
      <c r="L45" s="26">
        <f t="shared" si="7"/>
        <v>23.296982281284606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6240000</v>
      </c>
      <c r="E46" s="59">
        <v>6240000</v>
      </c>
      <c r="F46" s="59">
        <v>0</v>
      </c>
      <c r="G46" s="59">
        <f>H46+I46</f>
        <v>742436.13</v>
      </c>
      <c r="H46" s="59">
        <v>742436.13</v>
      </c>
      <c r="I46" s="59"/>
      <c r="J46" s="26">
        <f t="shared" si="5"/>
        <v>11.898014903846153</v>
      </c>
      <c r="K46" s="26">
        <f t="shared" si="6"/>
        <v>11.898014903846153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2">D48</f>
        <v>0</v>
      </c>
      <c r="E47" s="60">
        <f t="shared" si="22"/>
        <v>0</v>
      </c>
      <c r="F47" s="60">
        <f t="shared" si="22"/>
        <v>0</v>
      </c>
      <c r="G47" s="60">
        <f t="shared" si="22"/>
        <v>0</v>
      </c>
      <c r="H47" s="60">
        <f t="shared" si="22"/>
        <v>0</v>
      </c>
      <c r="I47" s="60">
        <f t="shared" si="22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3">SUM(D50:D53)</f>
        <v>6229300</v>
      </c>
      <c r="E49" s="49">
        <f t="shared" si="23"/>
        <v>5453100</v>
      </c>
      <c r="F49" s="49">
        <f t="shared" si="23"/>
        <v>776200</v>
      </c>
      <c r="G49" s="49">
        <f t="shared" si="23"/>
        <v>1343478.92</v>
      </c>
      <c r="H49" s="49">
        <f t="shared" si="23"/>
        <v>1214126.92</v>
      </c>
      <c r="I49" s="49">
        <f t="shared" si="23"/>
        <v>129352</v>
      </c>
      <c r="J49" s="49">
        <f t="shared" si="5"/>
        <v>21.567092931790089</v>
      </c>
      <c r="K49" s="49">
        <f t="shared" si="6"/>
        <v>22.264893730171828</v>
      </c>
      <c r="L49" s="49">
        <f t="shared" si="7"/>
        <v>16.664777119299149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3426200</v>
      </c>
      <c r="E50" s="59">
        <v>2650000</v>
      </c>
      <c r="F50" s="59">
        <v>776200</v>
      </c>
      <c r="G50" s="59">
        <f>H50+I50</f>
        <v>929090.22</v>
      </c>
      <c r="H50" s="59">
        <v>799738.22</v>
      </c>
      <c r="I50" s="59">
        <v>129352</v>
      </c>
      <c r="J50" s="26">
        <f t="shared" si="5"/>
        <v>27.117220827739185</v>
      </c>
      <c r="K50" s="26">
        <f t="shared" si="6"/>
        <v>30.178800754716978</v>
      </c>
      <c r="L50" s="26">
        <f t="shared" si="7"/>
        <v>16.664777119299149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4">E51+F51</f>
        <v>0</v>
      </c>
      <c r="E51" s="59"/>
      <c r="F51" s="59">
        <v>0</v>
      </c>
      <c r="G51" s="59">
        <f t="shared" ref="G51:G52" si="25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343</v>
      </c>
      <c r="D52" s="59">
        <f>E52+F52</f>
        <v>1256300</v>
      </c>
      <c r="E52" s="59">
        <v>1256300</v>
      </c>
      <c r="F52" s="59"/>
      <c r="G52" s="59">
        <f t="shared" si="25"/>
        <v>136421.37</v>
      </c>
      <c r="H52" s="59">
        <v>136421.37</v>
      </c>
      <c r="I52" s="59"/>
      <c r="J52" s="26">
        <f t="shared" si="5"/>
        <v>10.858980339090982</v>
      </c>
      <c r="K52" s="26">
        <f t="shared" si="6"/>
        <v>10.858980339090982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393</v>
      </c>
      <c r="D53" s="59">
        <f t="shared" si="24"/>
        <v>1546800</v>
      </c>
      <c r="E53" s="59">
        <v>1546800</v>
      </c>
      <c r="F53" s="59">
        <v>0</v>
      </c>
      <c r="G53" s="59">
        <f>H53+I53</f>
        <v>277967.33</v>
      </c>
      <c r="H53" s="59">
        <v>277967.33</v>
      </c>
      <c r="I53" s="59">
        <v>0</v>
      </c>
      <c r="J53" s="26">
        <f t="shared" si="5"/>
        <v>17.9704764675459</v>
      </c>
      <c r="K53" s="26">
        <f t="shared" si="6"/>
        <v>17.9704764675459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6">D55+D56</f>
        <v>1032403</v>
      </c>
      <c r="E54" s="49">
        <f t="shared" si="26"/>
        <v>30403</v>
      </c>
      <c r="F54" s="49">
        <f t="shared" si="26"/>
        <v>1002000</v>
      </c>
      <c r="G54" s="49">
        <f t="shared" si="26"/>
        <v>208927.42</v>
      </c>
      <c r="H54" s="49">
        <f>H55+H56</f>
        <v>29363</v>
      </c>
      <c r="I54" s="49">
        <f t="shared" si="26"/>
        <v>179564.42</v>
      </c>
      <c r="J54" s="49">
        <f t="shared" si="5"/>
        <v>20.237002410880248</v>
      </c>
      <c r="K54" s="49">
        <f t="shared" si="6"/>
        <v>96.579284938986291</v>
      </c>
      <c r="L54" s="49">
        <f t="shared" si="7"/>
        <v>17.920600798403193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277403</v>
      </c>
      <c r="E55" s="59">
        <v>30403</v>
      </c>
      <c r="F55" s="59">
        <v>247000</v>
      </c>
      <c r="G55" s="59">
        <f>H55+I55</f>
        <v>42404</v>
      </c>
      <c r="H55" s="59">
        <v>29363</v>
      </c>
      <c r="I55" s="59">
        <v>13041</v>
      </c>
      <c r="J55" s="26">
        <f t="shared" si="5"/>
        <v>15.286063957491447</v>
      </c>
      <c r="K55" s="26">
        <f t="shared" si="6"/>
        <v>96.579284938986291</v>
      </c>
      <c r="L55" s="26">
        <f t="shared" si="7"/>
        <v>5.2797570850202433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755000</v>
      </c>
      <c r="E56" s="59">
        <v>0</v>
      </c>
      <c r="F56" s="59">
        <v>755000</v>
      </c>
      <c r="G56" s="59">
        <f>H56+I56</f>
        <v>166523.42000000001</v>
      </c>
      <c r="H56" s="59">
        <v>0</v>
      </c>
      <c r="I56" s="59">
        <v>166523.42000000001</v>
      </c>
      <c r="J56" s="26">
        <f t="shared" si="5"/>
        <v>22.0560821192053</v>
      </c>
      <c r="K56" s="26" t="e">
        <f t="shared" si="6"/>
        <v>#DIV/0!</v>
      </c>
      <c r="L56" s="26">
        <f t="shared" si="7"/>
        <v>22.0560821192053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7">D58</f>
        <v>10000</v>
      </c>
      <c r="E57" s="49">
        <f t="shared" si="27"/>
        <v>10000</v>
      </c>
      <c r="F57" s="49">
        <f t="shared" si="27"/>
        <v>0</v>
      </c>
      <c r="G57" s="49">
        <f t="shared" si="27"/>
        <v>0</v>
      </c>
      <c r="H57" s="49">
        <f t="shared" si="27"/>
        <v>0</v>
      </c>
      <c r="I57" s="49">
        <f t="shared" si="27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8">D61</f>
        <v>0</v>
      </c>
      <c r="E59" s="49">
        <f>E61+E60</f>
        <v>67794500</v>
      </c>
      <c r="F59" s="49">
        <f>F61+F60</f>
        <v>1770200</v>
      </c>
      <c r="G59" s="49">
        <f t="shared" si="28"/>
        <v>0</v>
      </c>
      <c r="H59" s="49">
        <f>H61+H60</f>
        <v>12843200</v>
      </c>
      <c r="I59" s="49">
        <f>I61+I60</f>
        <v>162257.32</v>
      </c>
      <c r="J59" s="49" t="e">
        <f t="shared" si="5"/>
        <v>#DIV/0!</v>
      </c>
      <c r="K59" s="49">
        <f t="shared" si="6"/>
        <v>18.944309641637595</v>
      </c>
      <c r="L59" s="49">
        <f t="shared" si="7"/>
        <v>9.1660445147440974</v>
      </c>
      <c r="M59" s="7"/>
    </row>
    <row r="60" spans="1:13" ht="31.2" x14ac:dyDescent="0.3">
      <c r="A60" s="56" t="s">
        <v>250</v>
      </c>
      <c r="B60" s="47"/>
      <c r="C60" s="58" t="s">
        <v>344</v>
      </c>
      <c r="D60" s="49"/>
      <c r="E60" s="26">
        <v>67794500</v>
      </c>
      <c r="F60" s="49"/>
      <c r="G60" s="49"/>
      <c r="H60" s="26">
        <v>12843200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1770200</v>
      </c>
      <c r="G61" s="59"/>
      <c r="H61" s="59"/>
      <c r="I61" s="59">
        <v>162257.32</v>
      </c>
      <c r="J61" s="26" t="e">
        <f t="shared" si="5"/>
        <v>#DIV/0!</v>
      </c>
      <c r="K61" s="26" t="e">
        <f t="shared" si="6"/>
        <v>#DIV/0!</v>
      </c>
      <c r="L61" s="26">
        <f t="shared" si="7"/>
        <v>9.1660445147440974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-15257169.970000148</v>
      </c>
      <c r="E63" s="42">
        <f>Доходы!E9-Расходы!E7</f>
        <v>-12891769.940000057</v>
      </c>
      <c r="F63" s="42">
        <f>Доходы!F9-Расходы!F7</f>
        <v>-2365400.0300000012</v>
      </c>
      <c r="G63" s="42">
        <f>Доходы!G9-Расходы!G7</f>
        <v>973004.39999999106</v>
      </c>
      <c r="H63" s="42">
        <f>Доходы!H9-Расходы!H7</f>
        <v>-1688439.4300000072</v>
      </c>
      <c r="I63" s="42">
        <f>Доходы!I9-Расходы!I7</f>
        <v>2661443.8300000019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workbookViewId="0">
      <selection activeCell="H30" sqref="H30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3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15257169.970000058</v>
      </c>
      <c r="E7" s="85">
        <f>E9+E20</f>
        <v>12891769.940000057</v>
      </c>
      <c r="F7" s="86">
        <f>F20</f>
        <v>2365400.0300000012</v>
      </c>
      <c r="G7" s="85">
        <f>G9+G20</f>
        <v>-973004.39999999478</v>
      </c>
      <c r="H7" s="85">
        <f>H9+H20</f>
        <v>1688439.4300000072</v>
      </c>
      <c r="I7" s="87">
        <f>I9+I20</f>
        <v>-2661443.8300000019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12442369.970000058</v>
      </c>
      <c r="E20" s="94">
        <f>E21</f>
        <v>10076969.940000057</v>
      </c>
      <c r="F20" s="94">
        <f>F21</f>
        <v>2365400.0300000012</v>
      </c>
      <c r="G20" s="105">
        <f>H20+I20</f>
        <v>-973004.39999999478</v>
      </c>
      <c r="H20" s="94">
        <f>H21</f>
        <v>1688439.4300000072</v>
      </c>
      <c r="I20" s="103">
        <f>I21</f>
        <v>-2661443.8300000019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12442369.970000058</v>
      </c>
      <c r="E21" s="94">
        <f>E22+E27</f>
        <v>10076969.940000057</v>
      </c>
      <c r="F21" s="94">
        <f>F22+F27</f>
        <v>2365400.0300000012</v>
      </c>
      <c r="G21" s="94">
        <f t="shared" ref="G21:G31" si="0">H21+I21</f>
        <v>-973004.39999999478</v>
      </c>
      <c r="H21" s="94">
        <f>H22+H27</f>
        <v>1688439.4300000072</v>
      </c>
      <c r="I21" s="103">
        <f>I22+I27</f>
        <v>-2661443.8300000019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-853679888.24000001</v>
      </c>
      <c r="E22" s="94">
        <f>E23</f>
        <v>-717182288.24000001</v>
      </c>
      <c r="F22" s="94">
        <f>F23</f>
        <v>-136497600</v>
      </c>
      <c r="G22" s="101">
        <f t="shared" si="0"/>
        <v>-104740325.56</v>
      </c>
      <c r="H22" s="101">
        <f>H23</f>
        <v>-89253803.450000003</v>
      </c>
      <c r="I22" s="103">
        <f>I23</f>
        <v>-15486522.110000001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-853679888.24000001</v>
      </c>
      <c r="E23" s="94">
        <f>E24</f>
        <v>-717182288.24000001</v>
      </c>
      <c r="F23" s="94">
        <f>F24</f>
        <v>-136497600</v>
      </c>
      <c r="G23" s="101">
        <f t="shared" si="0"/>
        <v>-104740325.56</v>
      </c>
      <c r="H23" s="101">
        <f>H24</f>
        <v>-89253803.450000003</v>
      </c>
      <c r="I23" s="103">
        <f>I24</f>
        <v>-15486522.110000001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-853679888.24000001</v>
      </c>
      <c r="E24" s="94">
        <f>E25+E26</f>
        <v>-717182288.24000001</v>
      </c>
      <c r="F24" s="94">
        <f>F25+F26</f>
        <v>-136497600</v>
      </c>
      <c r="G24" s="101">
        <f t="shared" si="0"/>
        <v>-104740325.56</v>
      </c>
      <c r="H24" s="101">
        <f>H25+H26</f>
        <v>-89253803.450000003</v>
      </c>
      <c r="I24" s="102">
        <f>I25+I26</f>
        <v>-15486522.110000001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-717182288.24000001</v>
      </c>
      <c r="E25" s="94">
        <f>-(Доходы!E9+Источники!E9)</f>
        <v>-717182288.24000001</v>
      </c>
      <c r="F25" s="94"/>
      <c r="G25" s="101">
        <f t="shared" si="0"/>
        <v>-89253803.450000003</v>
      </c>
      <c r="H25" s="94">
        <f>-(Доходы!H9+Источники!H9)</f>
        <v>-89253803.450000003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-136497600</v>
      </c>
      <c r="E26" s="94"/>
      <c r="F26" s="94">
        <f>-(Доходы!F9)</f>
        <v>-136497600</v>
      </c>
      <c r="G26" s="101">
        <f t="shared" si="0"/>
        <v>-15486522.110000001</v>
      </c>
      <c r="H26" s="94"/>
      <c r="I26" s="103">
        <f>-(Доходы!I9)</f>
        <v>-15486522.110000001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866122258.21000004</v>
      </c>
      <c r="E27" s="94">
        <f>E28</f>
        <v>727259258.18000007</v>
      </c>
      <c r="F27" s="94">
        <f>F28</f>
        <v>138863000.03</v>
      </c>
      <c r="G27" s="101">
        <f t="shared" si="0"/>
        <v>103767321.16000001</v>
      </c>
      <c r="H27" s="101">
        <f>H28</f>
        <v>90942242.88000001</v>
      </c>
      <c r="I27" s="103">
        <f>I28</f>
        <v>12825078.279999999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866122258.21000004</v>
      </c>
      <c r="E28" s="94">
        <f>E29</f>
        <v>727259258.18000007</v>
      </c>
      <c r="F28" s="94">
        <f>F29</f>
        <v>138863000.03</v>
      </c>
      <c r="G28" s="101">
        <f t="shared" si="0"/>
        <v>103767321.16000001</v>
      </c>
      <c r="H28" s="101">
        <f>H29</f>
        <v>90942242.88000001</v>
      </c>
      <c r="I28" s="103">
        <f>I29</f>
        <v>12825078.279999999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866122258.21000004</v>
      </c>
      <c r="E29" s="94">
        <f>E30+E31</f>
        <v>727259258.18000007</v>
      </c>
      <c r="F29" s="94">
        <f>F30+F31</f>
        <v>138863000.03</v>
      </c>
      <c r="G29" s="101">
        <f t="shared" si="0"/>
        <v>103767321.16000001</v>
      </c>
      <c r="H29" s="101">
        <f>H30+H31</f>
        <v>90942242.88000001</v>
      </c>
      <c r="I29" s="103">
        <f>I30+I31</f>
        <v>12825078.279999999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727259258.18000007</v>
      </c>
      <c r="E30" s="94">
        <f>Расходы!E7</f>
        <v>727259258.18000007</v>
      </c>
      <c r="F30" s="94"/>
      <c r="G30" s="101">
        <f t="shared" si="0"/>
        <v>90942242.88000001</v>
      </c>
      <c r="H30" s="101">
        <f>Расходы!H7</f>
        <v>90942242.88000001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138863000.03</v>
      </c>
      <c r="E31" s="108"/>
      <c r="F31" s="108">
        <f>Расходы!F7</f>
        <v>138863000.03</v>
      </c>
      <c r="G31" s="109">
        <f t="shared" si="0"/>
        <v>12825078.279999999</v>
      </c>
      <c r="H31" s="109"/>
      <c r="I31" s="110">
        <f>Расходы!I7</f>
        <v>12825078.279999999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470</v>
      </c>
      <c r="C34" s="122"/>
      <c r="D34" s="1" t="s">
        <v>471</v>
      </c>
    </row>
    <row r="36" spans="1:4" x14ac:dyDescent="0.3">
      <c r="A36" s="1" t="s">
        <v>472</v>
      </c>
      <c r="C36" s="122"/>
      <c r="D36" s="1" t="s">
        <v>473</v>
      </c>
    </row>
    <row r="38" spans="1:4" x14ac:dyDescent="0.3">
      <c r="A38" s="1" t="s">
        <v>488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2023-10-25T02:31:06Z</cp:lastPrinted>
  <dcterms:created xsi:type="dcterms:W3CDTF">2017-02-16T00:52:44Z</dcterms:created>
  <dcterms:modified xsi:type="dcterms:W3CDTF">2024-03-12T00:38:04Z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