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00" yWindow="516" windowWidth="19440" windowHeight="7548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H151" i="2" l="1"/>
  <c r="H100" i="2"/>
  <c r="D75" i="2"/>
  <c r="G130" i="2" l="1"/>
  <c r="D130" i="2"/>
  <c r="J130" i="2" s="1"/>
  <c r="E100" i="2"/>
  <c r="F43" i="2"/>
  <c r="E34" i="2"/>
  <c r="F59" i="2" l="1"/>
  <c r="F142" i="2" l="1"/>
  <c r="F132" i="2"/>
  <c r="I20" i="3" l="1"/>
  <c r="H20" i="3"/>
  <c r="G10" i="3"/>
  <c r="F55" i="2"/>
  <c r="F54" i="2" s="1"/>
  <c r="E13" i="2"/>
  <c r="H154" i="2"/>
  <c r="E154" i="2"/>
  <c r="K157" i="2"/>
  <c r="G157" i="2"/>
  <c r="D157" i="2"/>
  <c r="E151" i="2"/>
  <c r="G22" i="3" l="1"/>
  <c r="G160" i="2"/>
  <c r="L160" i="2" l="1"/>
  <c r="K160" i="2"/>
  <c r="D160" i="2"/>
  <c r="J160" i="2" s="1"/>
  <c r="G143" i="2" l="1"/>
  <c r="G60" i="2"/>
  <c r="I18" i="3" l="1"/>
  <c r="F13" i="2"/>
  <c r="F76" i="2"/>
  <c r="H105" i="2" l="1"/>
  <c r="H59" i="2"/>
  <c r="I59" i="2"/>
  <c r="I13" i="2" l="1"/>
  <c r="H13" i="2"/>
  <c r="G18" i="2"/>
  <c r="D18" i="2"/>
  <c r="J18" i="2" l="1"/>
  <c r="G45" i="3"/>
  <c r="E59" i="2" l="1"/>
  <c r="G19" i="2" l="1"/>
  <c r="D19" i="2"/>
  <c r="J19" i="2" l="1"/>
  <c r="I115" i="2"/>
  <c r="G58" i="2" l="1"/>
  <c r="H54" i="3" l="1"/>
  <c r="H92" i="2" l="1"/>
  <c r="H34" i="2"/>
  <c r="G14" i="2"/>
  <c r="G15" i="2"/>
  <c r="I138" i="2" l="1"/>
  <c r="I40" i="2"/>
  <c r="G53" i="3" l="1"/>
  <c r="G110" i="2"/>
  <c r="D110" i="2"/>
  <c r="E92" i="2"/>
  <c r="H108" i="2"/>
  <c r="J110" i="2" l="1"/>
  <c r="H18" i="3"/>
  <c r="E88" i="2" l="1"/>
  <c r="K156" i="2"/>
  <c r="G156" i="2"/>
  <c r="D156" i="2"/>
  <c r="K94" i="2" l="1"/>
  <c r="I22" i="2" l="1"/>
  <c r="H43" i="2" l="1"/>
  <c r="H140" i="2" l="1"/>
  <c r="F69" i="2"/>
  <c r="F138" i="2"/>
  <c r="G16" i="2" l="1"/>
  <c r="I69" i="2" l="1"/>
  <c r="I25" i="3" l="1"/>
  <c r="I43" i="2"/>
  <c r="F59" i="3" l="1"/>
  <c r="G50" i="3"/>
  <c r="G19" i="3"/>
  <c r="G17" i="3" l="1"/>
  <c r="L20" i="2" l="1"/>
  <c r="L131" i="2" l="1"/>
  <c r="L129" i="2"/>
  <c r="L128" i="2"/>
  <c r="L127" i="2"/>
  <c r="K131" i="2"/>
  <c r="K129" i="2"/>
  <c r="K128" i="2"/>
  <c r="K127" i="2"/>
  <c r="G131" i="2"/>
  <c r="D131" i="2"/>
  <c r="G73" i="2"/>
  <c r="D73" i="2"/>
  <c r="H37" i="2"/>
  <c r="K20" i="2"/>
  <c r="D20" i="2"/>
  <c r="J131" i="2" l="1"/>
  <c r="J73" i="2"/>
  <c r="J20" i="2"/>
  <c r="I55" i="2"/>
  <c r="F126" i="2" l="1"/>
  <c r="H90" i="2" l="1"/>
  <c r="H55" i="2"/>
  <c r="D158" i="2"/>
  <c r="G158" i="2"/>
  <c r="E51" i="2" l="1"/>
  <c r="E50" i="2" s="1"/>
  <c r="D45" i="3" l="1"/>
  <c r="K13" i="3" l="1"/>
  <c r="H142" i="2"/>
  <c r="G123" i="2" l="1"/>
  <c r="G129" i="2"/>
  <c r="D129" i="2"/>
  <c r="D123" i="2"/>
  <c r="G114" i="2"/>
  <c r="G113" i="2"/>
  <c r="G117" i="2"/>
  <c r="J129" i="2" l="1"/>
  <c r="G84" i="2"/>
  <c r="D84" i="2"/>
  <c r="G80" i="2"/>
  <c r="D80" i="2"/>
  <c r="J80" i="2" l="1"/>
  <c r="J84" i="2"/>
  <c r="D58" i="2"/>
  <c r="J58" i="2" s="1"/>
  <c r="E37" i="2"/>
  <c r="I121" i="2" l="1"/>
  <c r="F121" i="2"/>
  <c r="H40" i="2"/>
  <c r="H39" i="2" s="1"/>
  <c r="E40" i="2"/>
  <c r="G41" i="2"/>
  <c r="D41" i="2"/>
  <c r="J41" i="2" l="1"/>
  <c r="K96" i="2" l="1"/>
  <c r="G66" i="2" l="1"/>
  <c r="G62" i="2"/>
  <c r="D62" i="2"/>
  <c r="G94" i="2"/>
  <c r="D94" i="2"/>
  <c r="E64" i="2"/>
  <c r="L16" i="3"/>
  <c r="G16" i="3"/>
  <c r="K16" i="3"/>
  <c r="J62" i="2" l="1"/>
  <c r="J94" i="2"/>
  <c r="I54" i="2" l="1"/>
  <c r="G85" i="2"/>
  <c r="D85" i="2"/>
  <c r="J85" i="2" l="1"/>
  <c r="G153" i="2"/>
  <c r="D153" i="2"/>
  <c r="E140" i="2"/>
  <c r="D32" i="3" l="1"/>
  <c r="G52" i="3" l="1"/>
  <c r="G51" i="3"/>
  <c r="G12" i="3"/>
  <c r="G46" i="3"/>
  <c r="G43" i="3"/>
  <c r="G42" i="3"/>
  <c r="G41" i="3"/>
  <c r="G40" i="3"/>
  <c r="G39" i="3"/>
  <c r="G34" i="3"/>
  <c r="G33" i="3"/>
  <c r="G32" i="3"/>
  <c r="G30" i="3"/>
  <c r="G29" i="3"/>
  <c r="G24" i="3"/>
  <c r="K95" i="2" l="1"/>
  <c r="E90" i="2"/>
  <c r="E82" i="2" s="1"/>
  <c r="D155" i="2" l="1"/>
  <c r="L15" i="3"/>
  <c r="K15" i="3"/>
  <c r="L159" i="2"/>
  <c r="K159" i="2"/>
  <c r="L158" i="2"/>
  <c r="K158" i="2"/>
  <c r="J158" i="2"/>
  <c r="L155" i="2"/>
  <c r="K155" i="2"/>
  <c r="L152" i="2"/>
  <c r="K152" i="2"/>
  <c r="J152" i="2"/>
  <c r="I154" i="2"/>
  <c r="I150" i="2" s="1"/>
  <c r="F154" i="2"/>
  <c r="G95" i="2"/>
  <c r="D95" i="2"/>
  <c r="L154" i="2" l="1"/>
  <c r="J95" i="2"/>
  <c r="G154" i="2" l="1"/>
  <c r="D154" i="2"/>
  <c r="H48" i="2"/>
  <c r="H150" i="2" l="1"/>
  <c r="G150" i="2"/>
  <c r="D150" i="2"/>
  <c r="E150" i="2"/>
  <c r="K154" i="2"/>
  <c r="D52" i="3"/>
  <c r="J52" i="3" s="1"/>
  <c r="K52" i="3"/>
  <c r="L52" i="3"/>
  <c r="G96" i="2" l="1"/>
  <c r="D96" i="2"/>
  <c r="J96" i="2" l="1"/>
  <c r="G83" i="2"/>
  <c r="D83" i="2"/>
  <c r="J83" i="2" l="1"/>
  <c r="L107" i="2"/>
  <c r="L106" i="2"/>
  <c r="K107" i="2"/>
  <c r="I105" i="2"/>
  <c r="E105" i="2"/>
  <c r="G107" i="2"/>
  <c r="D107" i="2"/>
  <c r="J107" i="2" l="1"/>
  <c r="I112" i="2"/>
  <c r="I111" i="2" s="1"/>
  <c r="G74" i="2"/>
  <c r="D74" i="2"/>
  <c r="J74" i="2" l="1"/>
  <c r="E148" i="2"/>
  <c r="H148" i="2"/>
  <c r="L101" i="2"/>
  <c r="L98" i="2"/>
  <c r="L93" i="2"/>
  <c r="L91" i="2"/>
  <c r="L89" i="2"/>
  <c r="L87" i="2"/>
  <c r="K101" i="2"/>
  <c r="K98" i="2"/>
  <c r="K93" i="2"/>
  <c r="K91" i="2"/>
  <c r="K90" i="2"/>
  <c r="K89" i="2"/>
  <c r="K87" i="2"/>
  <c r="H112" i="2"/>
  <c r="F112" i="2"/>
  <c r="E112" i="2"/>
  <c r="I108" i="2"/>
  <c r="F108" i="2"/>
  <c r="E108" i="2"/>
  <c r="E102" i="2" s="1"/>
  <c r="E81" i="2" s="1"/>
  <c r="F105" i="2"/>
  <c r="D105" i="2" s="1"/>
  <c r="I103" i="2"/>
  <c r="H103" i="2"/>
  <c r="F103" i="2"/>
  <c r="E103" i="2"/>
  <c r="I100" i="2"/>
  <c r="I99" i="2" s="1"/>
  <c r="K100" i="2"/>
  <c r="F100" i="2"/>
  <c r="F99" i="2" s="1"/>
  <c r="E99" i="2"/>
  <c r="I97" i="2"/>
  <c r="H97" i="2"/>
  <c r="F97" i="2"/>
  <c r="E97" i="2"/>
  <c r="I86" i="2"/>
  <c r="F86" i="2"/>
  <c r="I88" i="2"/>
  <c r="H88" i="2"/>
  <c r="F88" i="2"/>
  <c r="I90" i="2"/>
  <c r="F90" i="2"/>
  <c r="D90" i="2" s="1"/>
  <c r="I92" i="2"/>
  <c r="F92" i="2"/>
  <c r="G101" i="2"/>
  <c r="G98" i="2"/>
  <c r="G93" i="2"/>
  <c r="G91" i="2"/>
  <c r="G89" i="2"/>
  <c r="G87" i="2"/>
  <c r="D109" i="2"/>
  <c r="D106" i="2"/>
  <c r="D104" i="2"/>
  <c r="D101" i="2"/>
  <c r="D98" i="2"/>
  <c r="D93" i="2"/>
  <c r="D91" i="2"/>
  <c r="D89" i="2"/>
  <c r="D87" i="2"/>
  <c r="I39" i="2"/>
  <c r="E43" i="2"/>
  <c r="I37" i="2"/>
  <c r="F37" i="2"/>
  <c r="G38" i="2"/>
  <c r="D38" i="2"/>
  <c r="G36" i="2"/>
  <c r="I34" i="2"/>
  <c r="F34" i="2"/>
  <c r="D24" i="3"/>
  <c r="I59" i="3"/>
  <c r="H59" i="3"/>
  <c r="E59" i="3"/>
  <c r="F102" i="2" l="1"/>
  <c r="H82" i="2"/>
  <c r="I82" i="2"/>
  <c r="L86" i="2"/>
  <c r="G100" i="2"/>
  <c r="L97" i="2"/>
  <c r="H99" i="2"/>
  <c r="G99" i="2" s="1"/>
  <c r="L99" i="2"/>
  <c r="G97" i="2"/>
  <c r="I102" i="2"/>
  <c r="I81" i="2" s="1"/>
  <c r="H102" i="2"/>
  <c r="L88" i="2"/>
  <c r="L100" i="2"/>
  <c r="I27" i="2"/>
  <c r="L92" i="2"/>
  <c r="K97" i="2"/>
  <c r="D99" i="2"/>
  <c r="K92" i="2"/>
  <c r="L90" i="2"/>
  <c r="F82" i="2"/>
  <c r="D108" i="2"/>
  <c r="J89" i="2"/>
  <c r="J98" i="2"/>
  <c r="D97" i="2"/>
  <c r="J91" i="2"/>
  <c r="J87" i="2"/>
  <c r="J101" i="2"/>
  <c r="G86" i="2"/>
  <c r="K86" i="2"/>
  <c r="J93" i="2"/>
  <c r="K88" i="2"/>
  <c r="D88" i="2"/>
  <c r="D86" i="2"/>
  <c r="D103" i="2"/>
  <c r="D100" i="2"/>
  <c r="G88" i="2"/>
  <c r="G90" i="2"/>
  <c r="J90" i="2" s="1"/>
  <c r="G92" i="2"/>
  <c r="D92" i="2"/>
  <c r="J38" i="2"/>
  <c r="G37" i="2"/>
  <c r="D37" i="2"/>
  <c r="D13" i="4"/>
  <c r="E12" i="4"/>
  <c r="D12" i="4" s="1"/>
  <c r="G58" i="3"/>
  <c r="D58" i="3"/>
  <c r="G56" i="3"/>
  <c r="G55" i="3"/>
  <c r="D56" i="3"/>
  <c r="D55" i="3"/>
  <c r="D53" i="3"/>
  <c r="D51" i="3"/>
  <c r="D50" i="3"/>
  <c r="G48" i="3"/>
  <c r="D48" i="3"/>
  <c r="D46" i="3"/>
  <c r="D44" i="3" s="1"/>
  <c r="D43" i="3"/>
  <c r="D42" i="3"/>
  <c r="D41" i="3"/>
  <c r="D40" i="3"/>
  <c r="D39" i="3"/>
  <c r="G37" i="3"/>
  <c r="D37" i="3"/>
  <c r="G35" i="3"/>
  <c r="D35" i="3"/>
  <c r="D34" i="3"/>
  <c r="D33" i="3"/>
  <c r="G28" i="3"/>
  <c r="G27" i="3"/>
  <c r="G26" i="3"/>
  <c r="D30" i="3"/>
  <c r="D29" i="3"/>
  <c r="D28" i="3"/>
  <c r="D27" i="3"/>
  <c r="D26" i="3"/>
  <c r="G23" i="3"/>
  <c r="G21" i="3"/>
  <c r="D23" i="3"/>
  <c r="D22" i="3"/>
  <c r="D21" i="3"/>
  <c r="E18" i="3"/>
  <c r="D19" i="3"/>
  <c r="G15" i="3"/>
  <c r="G14" i="3"/>
  <c r="G13" i="3"/>
  <c r="G11" i="3"/>
  <c r="D17" i="3"/>
  <c r="D16" i="3"/>
  <c r="D15" i="3"/>
  <c r="D14" i="3"/>
  <c r="D13" i="3"/>
  <c r="D12" i="3"/>
  <c r="D11" i="3"/>
  <c r="D10" i="3"/>
  <c r="I161" i="2"/>
  <c r="H161" i="2"/>
  <c r="F161" i="2"/>
  <c r="E161" i="2"/>
  <c r="I151" i="2"/>
  <c r="F151" i="2"/>
  <c r="F150" i="2" s="1"/>
  <c r="I140" i="2"/>
  <c r="F140" i="2"/>
  <c r="H138" i="2"/>
  <c r="I136" i="2"/>
  <c r="H136" i="2"/>
  <c r="F136" i="2"/>
  <c r="E142" i="2"/>
  <c r="E138" i="2"/>
  <c r="E136" i="2"/>
  <c r="I77" i="2"/>
  <c r="I76" i="2" s="1"/>
  <c r="I64" i="2"/>
  <c r="I63" i="2" s="1"/>
  <c r="H64" i="2"/>
  <c r="H63" i="2" s="1"/>
  <c r="F64" i="2"/>
  <c r="F63" i="2" s="1"/>
  <c r="G61" i="2"/>
  <c r="G57" i="2"/>
  <c r="G56" i="2"/>
  <c r="I51" i="2"/>
  <c r="I50" i="2" s="1"/>
  <c r="H51" i="2"/>
  <c r="H50" i="2" s="1"/>
  <c r="I48" i="2"/>
  <c r="I21" i="2"/>
  <c r="H22" i="2"/>
  <c r="H21" i="2" s="1"/>
  <c r="F51" i="2"/>
  <c r="F50" i="2" s="1"/>
  <c r="F48" i="2"/>
  <c r="E48" i="2"/>
  <c r="F40" i="2"/>
  <c r="F39" i="2" s="1"/>
  <c r="E39" i="2"/>
  <c r="E28" i="2"/>
  <c r="E27" i="2" s="1"/>
  <c r="F22" i="2"/>
  <c r="F21" i="2" s="1"/>
  <c r="E22" i="2"/>
  <c r="E21" i="2" s="1"/>
  <c r="H135" i="2" l="1"/>
  <c r="I135" i="2"/>
  <c r="H81" i="2"/>
  <c r="E135" i="2"/>
  <c r="F81" i="2"/>
  <c r="J99" i="2"/>
  <c r="J100" i="2"/>
  <c r="K99" i="2"/>
  <c r="D102" i="2"/>
  <c r="J97" i="2"/>
  <c r="G82" i="2"/>
  <c r="L82" i="2"/>
  <c r="D82" i="2"/>
  <c r="J86" i="2"/>
  <c r="J88" i="2"/>
  <c r="J92" i="2"/>
  <c r="K82" i="2"/>
  <c r="E11" i="4"/>
  <c r="F47" i="2"/>
  <c r="E47" i="2"/>
  <c r="F135" i="2"/>
  <c r="I47" i="2"/>
  <c r="H47" i="2"/>
  <c r="G163" i="2"/>
  <c r="G162" i="2"/>
  <c r="G161" i="2"/>
  <c r="G159" i="2"/>
  <c r="G155" i="2"/>
  <c r="J155" i="2" s="1"/>
  <c r="G149" i="2"/>
  <c r="G148" i="2"/>
  <c r="G147" i="2"/>
  <c r="G146" i="2"/>
  <c r="G145" i="2"/>
  <c r="G144" i="2"/>
  <c r="G142" i="2"/>
  <c r="G141" i="2"/>
  <c r="G140" i="2"/>
  <c r="G139" i="2"/>
  <c r="G138" i="2"/>
  <c r="G137" i="2"/>
  <c r="G136" i="2"/>
  <c r="G134" i="2"/>
  <c r="G133" i="2"/>
  <c r="G128" i="2"/>
  <c r="G127" i="2"/>
  <c r="G125" i="2"/>
  <c r="G122" i="2"/>
  <c r="G116" i="2"/>
  <c r="G112" i="2"/>
  <c r="G109" i="2"/>
  <c r="G108" i="2"/>
  <c r="G106" i="2"/>
  <c r="G105" i="2"/>
  <c r="G104" i="2"/>
  <c r="G103" i="2"/>
  <c r="G102" i="2"/>
  <c r="G79" i="2"/>
  <c r="G72" i="2"/>
  <c r="G68" i="2"/>
  <c r="G67" i="2"/>
  <c r="G65" i="2"/>
  <c r="G64" i="2"/>
  <c r="G63" i="2"/>
  <c r="G52" i="2"/>
  <c r="G51" i="2"/>
  <c r="G50" i="2"/>
  <c r="G49" i="2"/>
  <c r="G48" i="2"/>
  <c r="G46" i="2"/>
  <c r="G45" i="2"/>
  <c r="G44" i="2"/>
  <c r="G42" i="2"/>
  <c r="G40" i="2"/>
  <c r="G35" i="2"/>
  <c r="G34" i="2"/>
  <c r="G33" i="2"/>
  <c r="G32" i="2"/>
  <c r="G31" i="2"/>
  <c r="G30" i="2"/>
  <c r="G29" i="2"/>
  <c r="G26" i="2"/>
  <c r="G25" i="2"/>
  <c r="G24" i="2"/>
  <c r="G23" i="2"/>
  <c r="G17" i="2"/>
  <c r="D163" i="2"/>
  <c r="D162" i="2"/>
  <c r="D161" i="2"/>
  <c r="D159" i="2"/>
  <c r="J154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4" i="2"/>
  <c r="D133" i="2"/>
  <c r="D128" i="2"/>
  <c r="D127" i="2"/>
  <c r="D125" i="2"/>
  <c r="D122" i="2"/>
  <c r="D117" i="2"/>
  <c r="D116" i="2"/>
  <c r="D114" i="2"/>
  <c r="D113" i="2"/>
  <c r="D112" i="2"/>
  <c r="D79" i="2"/>
  <c r="D72" i="2"/>
  <c r="D68" i="2"/>
  <c r="D67" i="2"/>
  <c r="D66" i="2"/>
  <c r="D65" i="2"/>
  <c r="D61" i="2"/>
  <c r="D60" i="2"/>
  <c r="D57" i="2"/>
  <c r="D56" i="2"/>
  <c r="D52" i="2"/>
  <c r="D51" i="2"/>
  <c r="D50" i="2"/>
  <c r="D49" i="2"/>
  <c r="D48" i="2"/>
  <c r="D46" i="2"/>
  <c r="D45" i="2"/>
  <c r="D44" i="2"/>
  <c r="D43" i="2"/>
  <c r="D42" i="2"/>
  <c r="D40" i="2"/>
  <c r="D36" i="2"/>
  <c r="D35" i="2"/>
  <c r="D34" i="2"/>
  <c r="D33" i="2"/>
  <c r="D32" i="2"/>
  <c r="D31" i="2"/>
  <c r="D30" i="2"/>
  <c r="D29" i="2"/>
  <c r="D26" i="2"/>
  <c r="D25" i="2"/>
  <c r="D24" i="2"/>
  <c r="D23" i="2"/>
  <c r="D17" i="2"/>
  <c r="D16" i="2"/>
  <c r="D15" i="2"/>
  <c r="D14" i="2"/>
  <c r="J17" i="2" l="1"/>
  <c r="J128" i="2"/>
  <c r="J127" i="2"/>
  <c r="J15" i="2"/>
  <c r="J159" i="2"/>
  <c r="D39" i="2"/>
  <c r="J82" i="2"/>
  <c r="D47" i="2"/>
  <c r="G135" i="2"/>
  <c r="D121" i="2"/>
  <c r="D120" i="2" s="1"/>
  <c r="G121" i="2"/>
  <c r="G120" i="2" s="1"/>
  <c r="E9" i="4"/>
  <c r="D11" i="4"/>
  <c r="G47" i="2"/>
  <c r="K35" i="3"/>
  <c r="D57" i="3"/>
  <c r="I44" i="3"/>
  <c r="J147" i="2"/>
  <c r="H54" i="2"/>
  <c r="G59" i="2" l="1"/>
  <c r="D9" i="4"/>
  <c r="H71" i="2"/>
  <c r="J45" i="2"/>
  <c r="K106" i="2"/>
  <c r="J106" i="2"/>
  <c r="L30" i="2"/>
  <c r="K30" i="2"/>
  <c r="J30" i="2"/>
  <c r="L41" i="3"/>
  <c r="K41" i="3"/>
  <c r="J41" i="3"/>
  <c r="H38" i="3"/>
  <c r="G38" i="3"/>
  <c r="E38" i="3"/>
  <c r="D38" i="3"/>
  <c r="I120" i="2"/>
  <c r="L35" i="3"/>
  <c r="G18" i="3"/>
  <c r="J125" i="2"/>
  <c r="J114" i="2"/>
  <c r="L32" i="2"/>
  <c r="K32" i="2"/>
  <c r="J32" i="2"/>
  <c r="J134" i="2"/>
  <c r="H121" i="2"/>
  <c r="J113" i="2"/>
  <c r="H31" i="3"/>
  <c r="G31" i="3"/>
  <c r="E31" i="3"/>
  <c r="D31" i="3"/>
  <c r="D25" i="3"/>
  <c r="J35" i="3"/>
  <c r="I132" i="2"/>
  <c r="I126" i="2" s="1"/>
  <c r="H132" i="2"/>
  <c r="H126" i="2" s="1"/>
  <c r="E132" i="2"/>
  <c r="E126" i="2" s="1"/>
  <c r="K24" i="3"/>
  <c r="J24" i="3"/>
  <c r="I119" i="2" l="1"/>
  <c r="I118" i="2" s="1"/>
  <c r="D126" i="2"/>
  <c r="D132" i="2"/>
  <c r="G126" i="2"/>
  <c r="G132" i="2"/>
  <c r="H70" i="2"/>
  <c r="H69" i="2" s="1"/>
  <c r="G71" i="2"/>
  <c r="H120" i="2"/>
  <c r="H119" i="2" l="1"/>
  <c r="H118" i="2" s="1"/>
  <c r="G119" i="2"/>
  <c r="G118" i="2" s="1"/>
  <c r="G70" i="2"/>
  <c r="E12" i="2"/>
  <c r="D18" i="3"/>
  <c r="F18" i="3"/>
  <c r="G47" i="3"/>
  <c r="G20" i="3"/>
  <c r="F20" i="3"/>
  <c r="E20" i="3"/>
  <c r="D20" i="3"/>
  <c r="L162" i="2"/>
  <c r="K162" i="2"/>
  <c r="J162" i="2"/>
  <c r="L161" i="2"/>
  <c r="K161" i="2"/>
  <c r="J161" i="2"/>
  <c r="L151" i="2"/>
  <c r="K151" i="2"/>
  <c r="J151" i="2"/>
  <c r="L150" i="2"/>
  <c r="K150" i="2"/>
  <c r="J150" i="2"/>
  <c r="L149" i="2"/>
  <c r="K149" i="2"/>
  <c r="J149" i="2"/>
  <c r="L148" i="2"/>
  <c r="K148" i="2"/>
  <c r="J148" i="2"/>
  <c r="L144" i="2"/>
  <c r="K144" i="2"/>
  <c r="J144" i="2"/>
  <c r="L143" i="2"/>
  <c r="K143" i="2"/>
  <c r="J143" i="2"/>
  <c r="L141" i="2"/>
  <c r="K141" i="2"/>
  <c r="J141" i="2"/>
  <c r="L140" i="2"/>
  <c r="K140" i="2"/>
  <c r="J140" i="2"/>
  <c r="L139" i="2"/>
  <c r="K139" i="2"/>
  <c r="J139" i="2"/>
  <c r="L138" i="2"/>
  <c r="K138" i="2"/>
  <c r="J138" i="2"/>
  <c r="L133" i="2"/>
  <c r="K133" i="2"/>
  <c r="J133" i="2"/>
  <c r="L132" i="2"/>
  <c r="K132" i="2"/>
  <c r="J132" i="2"/>
  <c r="L126" i="2"/>
  <c r="K126" i="2"/>
  <c r="J126" i="2"/>
  <c r="L123" i="2"/>
  <c r="K123" i="2"/>
  <c r="J123" i="2"/>
  <c r="L122" i="2"/>
  <c r="K122" i="2"/>
  <c r="J122" i="2"/>
  <c r="L117" i="2"/>
  <c r="K117" i="2"/>
  <c r="J117" i="2"/>
  <c r="L116" i="2"/>
  <c r="K116" i="2"/>
  <c r="J116" i="2"/>
  <c r="L109" i="2"/>
  <c r="K109" i="2"/>
  <c r="J109" i="2"/>
  <c r="L108" i="2"/>
  <c r="K108" i="2"/>
  <c r="J108" i="2"/>
  <c r="L105" i="2"/>
  <c r="K105" i="2"/>
  <c r="J105" i="2"/>
  <c r="L104" i="2"/>
  <c r="K104" i="2"/>
  <c r="J104" i="2"/>
  <c r="L103" i="2"/>
  <c r="K103" i="2"/>
  <c r="J103" i="2"/>
  <c r="L102" i="2"/>
  <c r="K102" i="2"/>
  <c r="J102" i="2"/>
  <c r="L81" i="2"/>
  <c r="L79" i="2"/>
  <c r="K79" i="2"/>
  <c r="J79" i="2"/>
  <c r="L78" i="2"/>
  <c r="L77" i="2"/>
  <c r="L76" i="2"/>
  <c r="L72" i="2"/>
  <c r="K72" i="2"/>
  <c r="J72" i="2"/>
  <c r="L71" i="2"/>
  <c r="L70" i="2"/>
  <c r="L69" i="2"/>
  <c r="L68" i="2"/>
  <c r="K68" i="2"/>
  <c r="J68" i="2"/>
  <c r="L67" i="2"/>
  <c r="K67" i="2"/>
  <c r="J67" i="2"/>
  <c r="L66" i="2"/>
  <c r="K66" i="2"/>
  <c r="J66" i="2"/>
  <c r="L65" i="2"/>
  <c r="K65" i="2"/>
  <c r="J65" i="2"/>
  <c r="L64" i="2"/>
  <c r="L63" i="2"/>
  <c r="L61" i="2"/>
  <c r="K61" i="2"/>
  <c r="J61" i="2"/>
  <c r="L60" i="2"/>
  <c r="K60" i="2"/>
  <c r="J60" i="2"/>
  <c r="L57" i="2"/>
  <c r="K57" i="2"/>
  <c r="J57" i="2"/>
  <c r="L56" i="2"/>
  <c r="K56" i="2"/>
  <c r="J56" i="2"/>
  <c r="L52" i="2"/>
  <c r="K52" i="2"/>
  <c r="J52" i="2"/>
  <c r="L51" i="2"/>
  <c r="K51" i="2"/>
  <c r="J51" i="2"/>
  <c r="L50" i="2"/>
  <c r="K50" i="2"/>
  <c r="J50" i="2"/>
  <c r="L49" i="2"/>
  <c r="K49" i="2"/>
  <c r="J49" i="2"/>
  <c r="L48" i="2"/>
  <c r="K48" i="2"/>
  <c r="J48" i="2"/>
  <c r="L47" i="2"/>
  <c r="L46" i="2"/>
  <c r="K46" i="2"/>
  <c r="J46" i="2"/>
  <c r="L44" i="2"/>
  <c r="K44" i="2"/>
  <c r="J44" i="2"/>
  <c r="L42" i="2"/>
  <c r="K42" i="2"/>
  <c r="J42" i="2"/>
  <c r="L40" i="2"/>
  <c r="K40" i="2"/>
  <c r="J40" i="2"/>
  <c r="L36" i="2"/>
  <c r="K36" i="2"/>
  <c r="J36" i="2"/>
  <c r="L35" i="2"/>
  <c r="K35" i="2"/>
  <c r="J35" i="2"/>
  <c r="L34" i="2"/>
  <c r="K34" i="2"/>
  <c r="J34" i="2"/>
  <c r="L33" i="2"/>
  <c r="K33" i="2"/>
  <c r="J33" i="2"/>
  <c r="L31" i="2"/>
  <c r="K31" i="2"/>
  <c r="J31" i="2"/>
  <c r="L29" i="2"/>
  <c r="K29" i="2"/>
  <c r="J29" i="2"/>
  <c r="L26" i="2"/>
  <c r="K26" i="2"/>
  <c r="J26" i="2"/>
  <c r="L25" i="2"/>
  <c r="K25" i="2"/>
  <c r="J25" i="2"/>
  <c r="L24" i="2"/>
  <c r="K24" i="2"/>
  <c r="J24" i="2"/>
  <c r="L23" i="2"/>
  <c r="K23" i="2"/>
  <c r="J23" i="2"/>
  <c r="L17" i="2"/>
  <c r="K17" i="2"/>
  <c r="L16" i="2"/>
  <c r="K16" i="2"/>
  <c r="J16" i="2"/>
  <c r="L15" i="2"/>
  <c r="K15" i="2"/>
  <c r="L14" i="2"/>
  <c r="K14" i="2"/>
  <c r="J14" i="2"/>
  <c r="L37" i="3"/>
  <c r="K37" i="3"/>
  <c r="J37" i="3"/>
  <c r="H36" i="3"/>
  <c r="G36" i="3"/>
  <c r="F36" i="3"/>
  <c r="L36" i="3" s="1"/>
  <c r="E36" i="3"/>
  <c r="D36" i="3"/>
  <c r="L61" i="3"/>
  <c r="K61" i="3"/>
  <c r="J61" i="3"/>
  <c r="K59" i="3"/>
  <c r="G59" i="3"/>
  <c r="D59" i="3"/>
  <c r="L58" i="3"/>
  <c r="K58" i="3"/>
  <c r="J58" i="3"/>
  <c r="I57" i="3"/>
  <c r="H57" i="3"/>
  <c r="G57" i="3"/>
  <c r="J57" i="3" s="1"/>
  <c r="F57" i="3"/>
  <c r="E57" i="3"/>
  <c r="L56" i="3"/>
  <c r="K56" i="3"/>
  <c r="J56" i="3"/>
  <c r="L55" i="3"/>
  <c r="K55" i="3"/>
  <c r="J55" i="3"/>
  <c r="I54" i="3"/>
  <c r="G54" i="3"/>
  <c r="F54" i="3"/>
  <c r="E54" i="3"/>
  <c r="D54" i="3"/>
  <c r="L48" i="3"/>
  <c r="K48" i="3"/>
  <c r="J48" i="3"/>
  <c r="I47" i="3"/>
  <c r="H47" i="3"/>
  <c r="F47" i="3"/>
  <c r="E47" i="3"/>
  <c r="D47" i="3"/>
  <c r="L53" i="3"/>
  <c r="K53" i="3"/>
  <c r="J53" i="3"/>
  <c r="L51" i="3"/>
  <c r="K51" i="3"/>
  <c r="J51" i="3"/>
  <c r="L50" i="3"/>
  <c r="K50" i="3"/>
  <c r="J50" i="3"/>
  <c r="I49" i="3"/>
  <c r="H49" i="3"/>
  <c r="G49" i="3"/>
  <c r="F49" i="3"/>
  <c r="E49" i="3"/>
  <c r="D49" i="3"/>
  <c r="L46" i="3"/>
  <c r="K46" i="3"/>
  <c r="J46" i="3"/>
  <c r="L45" i="3"/>
  <c r="K45" i="3"/>
  <c r="J45" i="3"/>
  <c r="K36" i="3" l="1"/>
  <c r="L57" i="3"/>
  <c r="J59" i="3"/>
  <c r="L47" i="3"/>
  <c r="J59" i="2"/>
  <c r="J47" i="3"/>
  <c r="J36" i="3"/>
  <c r="K57" i="3"/>
  <c r="L54" i="3"/>
  <c r="K54" i="3"/>
  <c r="K47" i="3"/>
  <c r="L59" i="3"/>
  <c r="J54" i="3"/>
  <c r="L49" i="3"/>
  <c r="K49" i="3"/>
  <c r="J49" i="3"/>
  <c r="L43" i="3"/>
  <c r="K43" i="3"/>
  <c r="J43" i="3"/>
  <c r="L42" i="3"/>
  <c r="K42" i="3"/>
  <c r="J42" i="3"/>
  <c r="L40" i="3"/>
  <c r="K40" i="3"/>
  <c r="J40" i="3"/>
  <c r="L39" i="3"/>
  <c r="K39" i="3"/>
  <c r="J39" i="3"/>
  <c r="L38" i="3"/>
  <c r="L34" i="3"/>
  <c r="K34" i="3"/>
  <c r="J34" i="3"/>
  <c r="L33" i="3"/>
  <c r="K33" i="3"/>
  <c r="J33" i="3"/>
  <c r="L32" i="3"/>
  <c r="K32" i="3"/>
  <c r="J32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H25" i="3"/>
  <c r="G25" i="3"/>
  <c r="F25" i="3"/>
  <c r="E25" i="3"/>
  <c r="L23" i="3"/>
  <c r="K23" i="3"/>
  <c r="J23" i="3"/>
  <c r="L22" i="3"/>
  <c r="K22" i="3"/>
  <c r="J22" i="3"/>
  <c r="L21" i="3"/>
  <c r="K21" i="3"/>
  <c r="J21" i="3"/>
  <c r="K20" i="3"/>
  <c r="L19" i="3"/>
  <c r="K19" i="3"/>
  <c r="J19" i="3"/>
  <c r="K18" i="3"/>
  <c r="L17" i="3"/>
  <c r="K17" i="3"/>
  <c r="J17" i="3"/>
  <c r="L14" i="3"/>
  <c r="K14" i="3"/>
  <c r="J14" i="3"/>
  <c r="L12" i="3"/>
  <c r="K12" i="3"/>
  <c r="J12" i="3"/>
  <c r="L11" i="3"/>
  <c r="K11" i="3"/>
  <c r="J11" i="3"/>
  <c r="L10" i="3"/>
  <c r="K10" i="3"/>
  <c r="J10" i="3"/>
  <c r="I9" i="3"/>
  <c r="H9" i="3"/>
  <c r="G9" i="3"/>
  <c r="F9" i="3"/>
  <c r="E9" i="3"/>
  <c r="D9" i="3"/>
  <c r="F120" i="2"/>
  <c r="F119" i="2" s="1"/>
  <c r="E121" i="2"/>
  <c r="H115" i="2"/>
  <c r="H111" i="2" s="1"/>
  <c r="F115" i="2"/>
  <c r="E115" i="2"/>
  <c r="E111" i="2" s="1"/>
  <c r="G81" i="2"/>
  <c r="D81" i="2"/>
  <c r="H78" i="2"/>
  <c r="G78" i="2" s="1"/>
  <c r="E78" i="2"/>
  <c r="G69" i="2"/>
  <c r="E71" i="2"/>
  <c r="D71" i="2" s="1"/>
  <c r="D59" i="2"/>
  <c r="I53" i="2"/>
  <c r="E55" i="2"/>
  <c r="E54" i="2" s="1"/>
  <c r="H28" i="2"/>
  <c r="F28" i="2"/>
  <c r="G22" i="2"/>
  <c r="I12" i="2"/>
  <c r="I11" i="2" l="1"/>
  <c r="I9" i="2" s="1"/>
  <c r="I26" i="4" s="1"/>
  <c r="D54" i="2"/>
  <c r="E63" i="2"/>
  <c r="D63" i="2" s="1"/>
  <c r="J63" i="2" s="1"/>
  <c r="D64" i="2"/>
  <c r="J64" i="2" s="1"/>
  <c r="G55" i="2"/>
  <c r="G28" i="2"/>
  <c r="H27" i="2"/>
  <c r="F118" i="2"/>
  <c r="L118" i="2" s="1"/>
  <c r="L119" i="2"/>
  <c r="L28" i="2"/>
  <c r="F27" i="2"/>
  <c r="D28" i="2"/>
  <c r="E77" i="2"/>
  <c r="E76" i="2" s="1"/>
  <c r="D78" i="2"/>
  <c r="J78" i="2" s="1"/>
  <c r="E120" i="2"/>
  <c r="E119" i="2" s="1"/>
  <c r="E118" i="2" s="1"/>
  <c r="J121" i="2"/>
  <c r="H12" i="2"/>
  <c r="G13" i="2"/>
  <c r="F12" i="2"/>
  <c r="D13" i="2"/>
  <c r="D135" i="2"/>
  <c r="D119" i="2" s="1"/>
  <c r="D118" i="2" s="1"/>
  <c r="D22" i="2"/>
  <c r="J22" i="2" s="1"/>
  <c r="G111" i="2"/>
  <c r="G115" i="2"/>
  <c r="F111" i="2"/>
  <c r="D111" i="2" s="1"/>
  <c r="D115" i="2"/>
  <c r="D55" i="2"/>
  <c r="K22" i="2"/>
  <c r="E53" i="2"/>
  <c r="L55" i="2"/>
  <c r="E70" i="2"/>
  <c r="E69" i="2" s="1"/>
  <c r="K71" i="2"/>
  <c r="J71" i="2"/>
  <c r="K55" i="2"/>
  <c r="K25" i="3"/>
  <c r="K81" i="2"/>
  <c r="J81" i="2"/>
  <c r="K111" i="2"/>
  <c r="K115" i="2"/>
  <c r="K64" i="2"/>
  <c r="K59" i="2"/>
  <c r="K47" i="2"/>
  <c r="J47" i="2"/>
  <c r="L25" i="3"/>
  <c r="L9" i="3"/>
  <c r="K9" i="3"/>
  <c r="J9" i="3"/>
  <c r="L135" i="2"/>
  <c r="L142" i="2"/>
  <c r="K135" i="2"/>
  <c r="K142" i="2"/>
  <c r="J142" i="2"/>
  <c r="L120" i="2"/>
  <c r="L121" i="2"/>
  <c r="K121" i="2"/>
  <c r="L115" i="2"/>
  <c r="H77" i="2"/>
  <c r="K78" i="2"/>
  <c r="L59" i="2"/>
  <c r="L39" i="2"/>
  <c r="L43" i="2"/>
  <c r="K28" i="2"/>
  <c r="L21" i="2"/>
  <c r="L22" i="2"/>
  <c r="L13" i="2"/>
  <c r="K13" i="2"/>
  <c r="K31" i="3"/>
  <c r="F31" i="3"/>
  <c r="F44" i="3"/>
  <c r="L44" i="3" s="1"/>
  <c r="H44" i="3"/>
  <c r="G44" i="3" s="1"/>
  <c r="I31" i="3"/>
  <c r="H7" i="3" l="1"/>
  <c r="H30" i="4" s="1"/>
  <c r="G77" i="2"/>
  <c r="H76" i="2"/>
  <c r="K63" i="2"/>
  <c r="J120" i="2"/>
  <c r="K119" i="2"/>
  <c r="K120" i="2"/>
  <c r="J28" i="2"/>
  <c r="D70" i="2"/>
  <c r="J70" i="2" s="1"/>
  <c r="J55" i="2"/>
  <c r="J135" i="2"/>
  <c r="L12" i="2"/>
  <c r="I24" i="4"/>
  <c r="I23" i="4" s="1"/>
  <c r="I22" i="4" s="1"/>
  <c r="G26" i="4"/>
  <c r="K12" i="2"/>
  <c r="J13" i="2"/>
  <c r="J111" i="2"/>
  <c r="D76" i="2"/>
  <c r="D77" i="2"/>
  <c r="G54" i="2"/>
  <c r="J54" i="2" s="1"/>
  <c r="H53" i="2"/>
  <c r="K53" i="2" s="1"/>
  <c r="D27" i="2"/>
  <c r="L27" i="2"/>
  <c r="K27" i="2"/>
  <c r="G27" i="2"/>
  <c r="G12" i="2"/>
  <c r="D12" i="2"/>
  <c r="F53" i="2"/>
  <c r="D53" i="2" s="1"/>
  <c r="D21" i="2"/>
  <c r="J115" i="2"/>
  <c r="K21" i="2"/>
  <c r="G21" i="2"/>
  <c r="L111" i="2"/>
  <c r="K70" i="2"/>
  <c r="F7" i="3"/>
  <c r="F31" i="4" s="1"/>
  <c r="I7" i="3"/>
  <c r="I31" i="4" s="1"/>
  <c r="L31" i="3"/>
  <c r="G7" i="3"/>
  <c r="K54" i="2"/>
  <c r="J31" i="3"/>
  <c r="J25" i="3"/>
  <c r="K77" i="2"/>
  <c r="L54" i="2"/>
  <c r="J18" i="3"/>
  <c r="J20" i="3"/>
  <c r="L18" i="3"/>
  <c r="L20" i="3"/>
  <c r="E44" i="3"/>
  <c r="J38" i="3"/>
  <c r="J77" i="2" l="1"/>
  <c r="F11" i="2"/>
  <c r="F9" i="2" s="1"/>
  <c r="K118" i="2"/>
  <c r="J119" i="2"/>
  <c r="E11" i="2"/>
  <c r="D31" i="4"/>
  <c r="F29" i="4"/>
  <c r="F28" i="4" s="1"/>
  <c r="F27" i="4" s="1"/>
  <c r="G31" i="4"/>
  <c r="I29" i="4"/>
  <c r="I28" i="4" s="1"/>
  <c r="I27" i="4" s="1"/>
  <c r="I21" i="4" s="1"/>
  <c r="I20" i="4" s="1"/>
  <c r="I7" i="4" s="1"/>
  <c r="G30" i="4"/>
  <c r="H29" i="4"/>
  <c r="J27" i="2"/>
  <c r="K76" i="2"/>
  <c r="G76" i="2"/>
  <c r="J76" i="2" s="1"/>
  <c r="K69" i="2"/>
  <c r="D69" i="2"/>
  <c r="J69" i="2" s="1"/>
  <c r="J12" i="2"/>
  <c r="J118" i="2"/>
  <c r="J21" i="2"/>
  <c r="L53" i="2"/>
  <c r="G53" i="2"/>
  <c r="J53" i="2" s="1"/>
  <c r="K44" i="3"/>
  <c r="E7" i="3"/>
  <c r="E30" i="4" s="1"/>
  <c r="J44" i="3"/>
  <c r="D7" i="3"/>
  <c r="L7" i="3"/>
  <c r="I63" i="3"/>
  <c r="K38" i="3"/>
  <c r="L11" i="2" l="1"/>
  <c r="D11" i="2"/>
  <c r="D9" i="2" s="1"/>
  <c r="D63" i="3" s="1"/>
  <c r="E9" i="2"/>
  <c r="E25" i="4" s="1"/>
  <c r="E24" i="4" s="1"/>
  <c r="E23" i="4" s="1"/>
  <c r="H28" i="4"/>
  <c r="G29" i="4"/>
  <c r="D30" i="4"/>
  <c r="E29" i="4"/>
  <c r="L9" i="2"/>
  <c r="F26" i="4"/>
  <c r="F63" i="3"/>
  <c r="J7" i="3"/>
  <c r="K7" i="3"/>
  <c r="K43" i="2"/>
  <c r="D25" i="4" l="1"/>
  <c r="E63" i="3"/>
  <c r="H27" i="4"/>
  <c r="G27" i="4" s="1"/>
  <c r="G28" i="4"/>
  <c r="E28" i="4"/>
  <c r="D29" i="4"/>
  <c r="D26" i="4"/>
  <c r="F24" i="4"/>
  <c r="E22" i="4"/>
  <c r="G43" i="2"/>
  <c r="J43" i="2" s="1"/>
  <c r="G39" i="2" l="1"/>
  <c r="J39" i="2" s="1"/>
  <c r="H11" i="2"/>
  <c r="K39" i="2"/>
  <c r="E27" i="4"/>
  <c r="D27" i="4" s="1"/>
  <c r="D28" i="4"/>
  <c r="F23" i="4"/>
  <c r="D24" i="4"/>
  <c r="H9" i="2" l="1"/>
  <c r="G11" i="2"/>
  <c r="K11" i="2"/>
  <c r="E21" i="4"/>
  <c r="E20" i="4" s="1"/>
  <c r="F22" i="4"/>
  <c r="D23" i="4"/>
  <c r="G9" i="2" l="1"/>
  <c r="J11" i="2"/>
  <c r="H25" i="4"/>
  <c r="H63" i="3"/>
  <c r="K9" i="2"/>
  <c r="F21" i="4"/>
  <c r="D21" i="4" s="1"/>
  <c r="D22" i="4"/>
  <c r="E7" i="4"/>
  <c r="H24" i="4" l="1"/>
  <c r="G25" i="4"/>
  <c r="G63" i="3"/>
  <c r="J9" i="2"/>
  <c r="F20" i="4"/>
  <c r="D20" i="4" s="1"/>
  <c r="D7" i="4" s="1"/>
  <c r="H23" i="4" l="1"/>
  <c r="G24" i="4"/>
  <c r="F7" i="4"/>
  <c r="G23" i="4" l="1"/>
  <c r="H22" i="4"/>
  <c r="H21" i="4" l="1"/>
  <c r="G22" i="4"/>
  <c r="H20" i="4" l="1"/>
  <c r="G21" i="4"/>
  <c r="G20" i="4" l="1"/>
  <c r="G7" i="4" s="1"/>
  <c r="H7" i="4"/>
</calcChain>
</file>

<file path=xl/sharedStrings.xml><?xml version="1.0" encoding="utf-8"?>
<sst xmlns="http://schemas.openxmlformats.org/spreadsheetml/2006/main" count="806" uniqueCount="498">
  <si>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</si>
  <si>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</si>
  <si>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</si>
  <si>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</si>
  <si>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</si>
  <si>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</si>
  <si>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</si>
  <si>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</si>
  <si>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</si>
  <si>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</si>
  <si>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</si>
  <si>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</si>
  <si>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</si>
  <si>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</si>
  <si>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</si>
  <si>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</si>
  <si>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</si>
  <si>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</si>
  <si>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</si>
  <si>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</si>
  <si>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</si>
  <si>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</si>
  <si>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</si>
  <si>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</si>
  <si>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</si>
  <si>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</si>
  <si>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</si>
  <si>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</si>
  <si>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</si>
  <si>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</si>
  <si>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</si>
  <si>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</si>
  <si>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</si>
  <si>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</si>
  <si>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</si>
  <si>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</si>
  <si>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</si>
  <si>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</si>
  <si>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</si>
  <si>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</si>
  <si>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</si>
  <si>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</si>
  <si>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</si>
  <si>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</si>
  <si>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</si>
  <si>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</si>
  <si>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</si>
  <si>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</si>
  <si>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</si>
  <si>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</si>
  <si>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</si>
  <si>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</si>
  <si>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</si>
  <si>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</si>
  <si>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</si>
  <si>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</si>
  <si>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</si>
  <si>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</si>
  <si>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</si>
  <si>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</si>
  <si>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</si>
  <si>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</si>
  <si>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</si>
  <si>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</si>
  <si>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</si>
  <si>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</si>
  <si>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</si>
  <si>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</si>
  <si>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</si>
  <si>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</si>
  <si>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</si>
  <si>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</si>
  <si>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</si>
  <si>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</si>
  <si>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</si>
  <si>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</si>
  <si>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</si>
  <si>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</si>
  <si>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</si>
  <si>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</si>
  <si>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</si>
  <si>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</si>
  <si>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</si>
  <si>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</si>
  <si>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</si>
  <si>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</si>
  <si>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</si>
  <si>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</si>
  <si>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</si>
  <si>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</si>
  <si>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</si>
  <si>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</si>
  <si>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</si>
  <si>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</si>
  <si>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</si>
  <si>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</si>
  <si>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</si>
  <si>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</si>
  <si>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</si>
  <si>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</si>
  <si>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</si>
  <si>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</si>
  <si>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</si>
  <si>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</si>
  <si>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</si>
  <si>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</si>
  <si>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</si>
  <si>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</si>
  <si>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</si>
  <si>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</si>
  <si>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</si>
  <si>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</si>
  <si>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</si>
  <si>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</si>
  <si>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</si>
  <si>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</si>
  <si>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</si>
  <si>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</si>
  <si>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</si>
  <si>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</si>
  <si>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</si>
  <si>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</si>
  <si>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</si>
  <si>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</si>
  <si>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</si>
  <si>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</si>
  <si>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</si>
  <si>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</si>
  <si>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</si>
  <si>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</si>
  <si>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</si>
  <si>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</si>
  <si>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</si>
  <si>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</si>
  <si>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</si>
  <si>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</si>
  <si>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</si>
  <si>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</si>
  <si>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</si>
  <si>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</si>
  <si>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</si>
  <si>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</si>
  <si>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</si>
  <si>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</si>
  <si>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</si>
  <si>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</si>
  <si>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</si>
  <si>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</si>
  <si>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</si>
  <si>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</si>
  <si>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</si>
  <si>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 Субвенции бюджетам на проведение Всероссийской сельскохозяйственной переписи в 2016 году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</si>
  <si>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</si>
  <si>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</si>
  <si>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</si>
  <si>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</si>
  <si>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</si>
  <si>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</si>
  <si>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</si>
  <si>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</si>
  <si>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</si>
  <si>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</si>
  <si>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</si>
  <si>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</si>
  <si>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</si>
  <si>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</si>
  <si>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</si>
  <si>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</si>
  <si>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</si>
  <si>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</si>
  <si>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</si>
  <si>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</si>
  <si>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</si>
  <si>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</si>
  <si>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</si>
  <si>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</si>
  <si>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</si>
  <si>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</si>
  <si>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</si>
  <si>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</si>
  <si>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</si>
  <si>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</si>
  <si>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</si>
  <si>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</si>
  <si>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</si>
  <si>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</si>
  <si>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</si>
  <si>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</si>
  <si>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</si>
  <si>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</si>
  <si>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</si>
  <si>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</si>
  <si>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</si>
  <si>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</si>
  <si>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</si>
  <si>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</si>
  <si>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</si>
  <si>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</si>
  <si>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</si>
  <si>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</si>
  <si>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</si>
  <si>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</si>
  <si>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</si>
  <si>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</si>
  <si>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</si>
  <si>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</si>
  <si>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</si>
  <si>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</si>
  <si>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</si>
  <si>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</si>
  <si>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</si>
  <si>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</si>
  <si>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</si>
  <si>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</si>
  <si>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</si>
  <si>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</si>
  <si>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</si>
  <si>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</si>
  <si>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</si>
  <si>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</si>
  <si>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</si>
  <si>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</si>
  <si>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</si>
  <si>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</si>
  <si>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</si>
  <si>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</si>
  <si>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</si>
  <si>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</si>
  <si>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</si>
  <si>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</si>
  <si>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</si>
  <si>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</si>
  <si>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</si>
  <si>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</si>
  <si>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</si>
  <si>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</si>
  <si>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</si>
  <si>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</si>
  <si>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</si>
  <si>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</si>
  <si>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</si>
  <si>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</si>
  <si>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</si>
  <si>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</si>
  <si>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</si>
  <si>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</si>
  <si>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</si>
  <si>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</si>
  <si>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</si>
  <si>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</si>
  <si>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</si>
  <si>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</si>
  <si>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</si>
  <si>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</si>
  <si>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</si>
  <si>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</si>
  <si>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</si>
  <si>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</si>
  <si>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</si>
  <si>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</si>
  <si>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</si>
  <si>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</si>
  <si>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</si>
  <si>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</si>
  <si>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</si>
  <si>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</si>
  <si>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</si>
  <si>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</si>
  <si>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</si>
  <si>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</si>
  <si>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</si>
  <si>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</si>
  <si>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</si>
  <si>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</si>
  <si>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</si>
  <si>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</si>
  <si>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</si>
  <si>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</si>
  <si>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</si>
  <si>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</si>
  <si>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</si>
  <si>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</si>
  <si>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</si>
  <si>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</si>
  <si>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</si>
  <si>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</si>
  <si>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</si>
  <si>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</si>
  <si>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</si>
  <si>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</si>
  <si>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</si>
  <si>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</si>
  <si>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</si>
  <si>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</si>
  <si>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</si>
  <si>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</si>
  <si>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</si>
  <si>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</si>
  <si>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</si>
  <si>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</si>
  <si>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</si>
  <si>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</si>
  <si>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</si>
  <si>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</si>
  <si>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</si>
  <si>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</si>
  <si>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</si>
  <si>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</si>
  <si>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</si>
  <si>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</si>
  <si>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</si>
  <si>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</si>
  <si>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</si>
  <si>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</si>
  <si>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</si>
  <si>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</si>
  <si>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</si>
  <si>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</si>
  <si>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</si>
  <si>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</si>
  <si>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</si>
  <si>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</si>
  <si>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</si>
  <si>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</si>
  <si>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</si>
  <si>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</si>
  <si>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</si>
  <si>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</si>
  <si>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</si>
  <si>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</si>
  <si>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>Другие вопросы в области жилищно-коммунального хозяйства</t>
  </si>
  <si>
    <t xml:space="preserve"> 000 0505 0000000000 000</t>
  </si>
  <si>
    <t xml:space="preserve"> 000 1170105005 0000 180</t>
  </si>
  <si>
    <t>Единый налог, взимаемый с налогоплательщиков, выбравших в качестве объекта налогооблажения доходы, уменьшенные на величину расходов</t>
  </si>
  <si>
    <t>000 105 01022 01 000 110</t>
  </si>
  <si>
    <t>Всего расходов</t>
  </si>
  <si>
    <t xml:space="preserve"> 000 1060604310 0000 110</t>
  </si>
  <si>
    <t xml:space="preserve">  Дополнительное образование</t>
  </si>
  <si>
    <t xml:space="preserve"> 000 0703 0000000000 000</t>
  </si>
  <si>
    <t>Единый налог, взимаемый с налогоплательщиков, выбравших в качестве объекта налогооблажения доходы</t>
  </si>
  <si>
    <t>000 105 01012 01 000 110</t>
  </si>
  <si>
    <t>000 105 0102 1011 000 110</t>
  </si>
  <si>
    <t>Субвенция на составление списков присяжных заседателей</t>
  </si>
  <si>
    <t>000 1004 0000000000 000</t>
  </si>
  <si>
    <t xml:space="preserve"> 000 1401 0000000000 000</t>
  </si>
  <si>
    <t xml:space="preserve"> 000 1050402002 1000 110</t>
  </si>
  <si>
    <t xml:space="preserve"> 000 1050400000 0000 110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</si>
  <si>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</si>
  <si>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</si>
  <si>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</si>
  <si>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</si>
  <si>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</si>
  <si>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</si>
  <si>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</si>
  <si>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</si>
  <si>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</si>
  <si>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</si>
  <si>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</si>
  <si>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</si>
  <si>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</si>
  <si>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</si>
  <si>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</si>
  <si>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</si>
  <si>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</si>
  <si>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</si>
  <si>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</si>
  <si>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</si>
  <si>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</si>
  <si>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</si>
  <si>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</si>
  <si>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</si>
  <si>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</si>
  <si>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</si>
  <si>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</si>
  <si>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</si>
  <si>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</si>
  <si>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 xml:space="preserve"> 000 1161008000 0000 140</t>
  </si>
  <si>
    <t xml:space="preserve">  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</si>
  <si>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 xml:space="preserve"> 000 1161008105 0000 140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</si>
  <si>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</si>
  <si>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</si>
  <si>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</si>
  <si>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</si>
  <si>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</si>
  <si>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</si>
  <si>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</si>
  <si>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000 1161105001 0000 140</t>
  </si>
  <si>
    <t xml:space="preserve"> 000 1130299505 0000 130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</si>
  <si>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</si>
  <si>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000 1160105301 0000 140</t>
  </si>
  <si>
    <t xml:space="preserve"> 000 1170505013 0000 180</t>
  </si>
  <si>
    <t xml:space="preserve"> 000 1160120301 0000 140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</si>
  <si>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</si>
  <si>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000 1006 0000000000 000</t>
  </si>
  <si>
    <t xml:space="preserve"> 000 2021000000 0000 150</t>
  </si>
  <si>
    <t xml:space="preserve"> 000 2021000100 0000 150</t>
  </si>
  <si>
    <t xml:space="preserve"> 000 2021500105 0000 150</t>
  </si>
  <si>
    <t xml:space="preserve"> 000 2021500113 0000 150</t>
  </si>
  <si>
    <t xml:space="preserve"> 000 2021502 050000 150</t>
  </si>
  <si>
    <t xml:space="preserve"> 000 2022000000 0000 150</t>
  </si>
  <si>
    <t xml:space="preserve"> 000 2022999900 0000 150</t>
  </si>
  <si>
    <t xml:space="preserve"> 000 2022999905 0000 150</t>
  </si>
  <si>
    <t xml:space="preserve"> 000 2022999913 0000 150</t>
  </si>
  <si>
    <t xml:space="preserve"> 000 2023000000 0000 150</t>
  </si>
  <si>
    <t xml:space="preserve"> 000 2023000700 0000 150</t>
  </si>
  <si>
    <t xml:space="preserve"> 000 20233000705 0000 150</t>
  </si>
  <si>
    <t xml:space="preserve"> 000 2023015000 0000 150</t>
  </si>
  <si>
    <t xml:space="preserve"> 000 2023001513 0000 150</t>
  </si>
  <si>
    <t xml:space="preserve"> 000 2023002200 0000 150</t>
  </si>
  <si>
    <t xml:space="preserve"> 000 2023002205 0000 150</t>
  </si>
  <si>
    <t xml:space="preserve"> 000 2023002400 0000 150</t>
  </si>
  <si>
    <t xml:space="preserve"> 000 2023002405 0000 150</t>
  </si>
  <si>
    <t xml:space="preserve"> 000 202356900 0000 150</t>
  </si>
  <si>
    <t xml:space="preserve"> 000 2023546905 0000 150</t>
  </si>
  <si>
    <t xml:space="preserve"> 000 2023002413 0000 150</t>
  </si>
  <si>
    <t xml:space="preserve"> 000 20235120 050000 150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</si>
  <si>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</si>
  <si>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</si>
  <si>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</si>
  <si>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</si>
  <si>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</si>
  <si>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>Прочие межбюджетные трансферты</t>
  </si>
  <si>
    <t xml:space="preserve"> 000 20249999 000000 150</t>
  </si>
  <si>
    <t xml:space="preserve"> 000 21960010005 0000 150</t>
  </si>
  <si>
    <t xml:space="preserve"> 000 2196001013 0000 150</t>
  </si>
  <si>
    <t>000 1160119301 0000 140</t>
  </si>
  <si>
    <t xml:space="preserve"> 000 2024999913 0000 150</t>
  </si>
  <si>
    <t>Прочие межбюджетные трансферты муниципальных районов</t>
  </si>
  <si>
    <t>Почие межбюджетные трансферты поселений</t>
  </si>
  <si>
    <t xml:space="preserve"> 000 1110503513 0000 120</t>
  </si>
  <si>
    <t xml:space="preserve"> 000 20225304 05 0000 150</t>
  </si>
  <si>
    <t xml:space="preserve">  Субсидии бюджетам муниципальных районов  по организации  бесплатным горячим питанием обучающих</t>
  </si>
  <si>
    <t>000 2024530305 0000 150</t>
  </si>
  <si>
    <t>Иные межбюжетные трансферты</t>
  </si>
  <si>
    <t>000 1160107301 0000 140</t>
  </si>
  <si>
    <t>000 1160117301 0000 140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</si>
  <si>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на межселенных территориях,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</si>
  <si>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</si>
  <si>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</si>
  <si>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000 10601030050000 110</t>
  </si>
  <si>
    <t xml:space="preserve"> 000 1060103013 0000 110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</si>
  <si>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муниципального раона</t>
  </si>
  <si>
    <t xml:space="preserve"> 000 1120104201 0000 120</t>
  </si>
  <si>
    <t xml:space="preserve"> 000 2021600113 0000 150</t>
  </si>
  <si>
    <t xml:space="preserve">  Дотации бюджетам городских поселений на выравнивание бюджетной обеспеченности из районного бюджета</t>
  </si>
  <si>
    <t>000 11105025 13 0000 120</t>
  </si>
  <si>
    <t xml:space="preserve"> 000 1120104101 0000 120</t>
  </si>
  <si>
    <t>000 1160106301 0000 140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</si>
  <si>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</si>
  <si>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000 20225555 13 0000 150</t>
  </si>
  <si>
    <t xml:space="preserve"> 000 1060603305 0000 110</t>
  </si>
  <si>
    <t>000 2022029913 0000 150</t>
  </si>
  <si>
    <t>Прочие безвозмездные доходы</t>
  </si>
  <si>
    <t>Земельный налог с организаций, обладающих земельным участком, расположенным в границах межселенных территорий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</si>
  <si>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</si>
  <si>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000 1010208001 0000 110</t>
  </si>
  <si>
    <t>Прочие доходы от компенсации затрат бюджетов муниципальных районов</t>
  </si>
  <si>
    <t>000 1130206505 0000 130</t>
  </si>
  <si>
    <t>000 2022551905 0000 150</t>
  </si>
  <si>
    <t xml:space="preserve">  
Доходы, поступающие в порядке возмещения расходов, понесенных в связи с эксплуатацией имущества муниципальных районов
</t>
  </si>
  <si>
    <t xml:space="preserve">  
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</si>
  <si>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 
Субсидии бюджетам на поддержку отрасли культуры
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</si>
  <si>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</si>
  <si>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 000 1050301001 0000 110</t>
  </si>
  <si>
    <t>Единый сельскохозяйственный налог</t>
  </si>
  <si>
    <t xml:space="preserve"> 000 1060603313 0000 110</t>
  </si>
  <si>
    <t>Прочие доходы от компенсации затрат бюджетов городских поселений</t>
  </si>
  <si>
    <t xml:space="preserve"> 000 1130299513 0000 130</t>
  </si>
  <si>
    <t xml:space="preserve"> 000 1140601313 0000 410</t>
  </si>
  <si>
    <t xml:space="preserve"> 000 1170105013 0000 180</t>
  </si>
  <si>
    <t>Начальник финансового управления</t>
  </si>
  <si>
    <t>Захарова М.В.</t>
  </si>
  <si>
    <t>Главный бухгалтер</t>
  </si>
  <si>
    <t>Зябрева Н.В.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</si>
  <si>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</si>
  <si>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</si>
  <si>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</si>
  <si>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000 1161012901 0000 140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</si>
  <si>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</si>
  <si>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000 2024517905 0000 150</t>
  </si>
  <si>
    <t>000 11618 0002 0000 140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</si>
  <si>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</si>
  <si>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 xml:space="preserve"> 000 2024530305 0000 150</t>
  </si>
  <si>
    <t xml:space="preserve"> 000 1110543113 0000 120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</si>
  <si>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</si>
  <si>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 xml:space="preserve"> 000 1010214001 0000 110</t>
  </si>
  <si>
    <t xml:space="preserve"> 000 1010213001 0000 110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</si>
  <si>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</si>
  <si>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 октября2023г.</t>
  </si>
  <si>
    <t>000 2070503013 0000 150</t>
  </si>
  <si>
    <t>000 2070503005 0000 150</t>
  </si>
  <si>
    <t xml:space="preserve"> 000 1160709005 0000 140</t>
  </si>
  <si>
    <t xml:space="preserve"> 000 20249999105 0000 150</t>
  </si>
  <si>
    <t xml:space="preserve">Почие межбюджетные трансферты </t>
  </si>
  <si>
    <t xml:space="preserve"> 000 1160709000 0000 140</t>
  </si>
  <si>
    <t xml:space="preserve">СПРАВКА ОБ ИСПОЛНЕНИИ КОНСОЛИДИРОВАННОГО БЮДЖЕТА МАМСКО-ЧУЙСКОГО РАЙОНА НА  1 февраля 2024 ГОДА 
</t>
  </si>
  <si>
    <t xml:space="preserve"> 000 20225750 05 0000 150</t>
  </si>
  <si>
    <t>Субсидии бюджетам на реализацию мероприятий по модернизации школьных систем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</si>
</sst>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8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  <xf numFmtId="0" fontId="19" fillId="0" borderId="1"/>
  </cellStyleXfs>
  <cellXfs count="13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" fontId="14" fillId="0" borderId="56" xfId="58" applyNumberFormat="1" applyFont="1" applyBorder="1" applyProtection="1">
      <alignment horizontal="right"/>
    </xf>
    <xf numFmtId="49" fontId="15" fillId="0" borderId="57" xfId="56" applyNumberFormat="1" applyFont="1" applyBorder="1" applyProtection="1">
      <alignment horizontal="center"/>
    </xf>
    <xf numFmtId="49" fontId="15" fillId="0" borderId="58" xfId="57" applyNumberFormat="1" applyFont="1" applyBorder="1" applyProtection="1">
      <alignment horizontal="center"/>
    </xf>
    <xf numFmtId="49" fontId="14" fillId="0" borderId="55" xfId="14" applyNumberFormat="1" applyFont="1" applyBorder="1" applyAlignment="1" applyProtection="1">
      <alignment horizontal="center"/>
    </xf>
    <xf numFmtId="49" fontId="14" fillId="0" borderId="55" xfId="52" applyNumberFormat="1" applyFont="1" applyBorder="1" applyAlignment="1" applyProtection="1">
      <alignment horizontal="center"/>
    </xf>
    <xf numFmtId="49" fontId="14" fillId="0" borderId="59" xfId="53" applyNumberFormat="1" applyFont="1" applyBorder="1" applyProtection="1">
      <alignment horizontal="center"/>
    </xf>
    <xf numFmtId="0" fontId="4" fillId="0" borderId="1" xfId="18" applyNumberFormat="1" applyBorder="1" applyProtection="1"/>
    <xf numFmtId="4" fontId="14" fillId="0" borderId="58" xfId="58" applyNumberFormat="1" applyFont="1" applyBorder="1" applyProtection="1">
      <alignment horizontal="right"/>
    </xf>
    <xf numFmtId="4" fontId="14" fillId="0" borderId="28" xfId="49" applyNumberFormat="1" applyFont="1" applyBorder="1" applyProtection="1">
      <alignment horizontal="right"/>
    </xf>
    <xf numFmtId="4" fontId="14" fillId="0" borderId="60" xfId="58" applyNumberFormat="1" applyFont="1" applyBorder="1" applyProtection="1">
      <alignment horizontal="right"/>
    </xf>
    <xf numFmtId="49" fontId="14" fillId="0" borderId="61" xfId="53" applyNumberFormat="1" applyFont="1" applyBorder="1" applyProtection="1">
      <alignment horizontal="center"/>
    </xf>
    <xf numFmtId="4" fontId="14" fillId="0" borderId="62" xfId="49" applyNumberFormat="1" applyFont="1" applyBorder="1" applyProtection="1">
      <alignment horizontal="right"/>
    </xf>
    <xf numFmtId="0" fontId="14" fillId="0" borderId="63" xfId="91" applyNumberFormat="1" applyFont="1" applyBorder="1" applyProtection="1">
      <alignment horizontal="left" wrapText="1"/>
    </xf>
    <xf numFmtId="0" fontId="14" fillId="0" borderId="53" xfId="93" applyNumberFormat="1" applyFont="1" applyBorder="1" applyProtection="1">
      <alignment horizontal="left" wrapText="1"/>
    </xf>
    <xf numFmtId="0" fontId="14" fillId="0" borderId="63" xfId="97" applyNumberFormat="1" applyFont="1" applyBorder="1" applyProtection="1">
      <alignment horizontal="left" wrapText="1" indent="1"/>
    </xf>
    <xf numFmtId="0" fontId="14" fillId="0" borderId="53" xfId="100" applyNumberFormat="1" applyFont="1" applyBorder="1" applyProtection="1">
      <alignment horizontal="left" wrapText="1" indent="2"/>
    </xf>
    <xf numFmtId="0" fontId="14" fillId="0" borderId="64" xfId="102" applyNumberFormat="1" applyFont="1" applyBorder="1" applyProtection="1">
      <alignment horizontal="left" wrapText="1" indent="2"/>
    </xf>
    <xf numFmtId="49" fontId="14" fillId="0" borderId="25" xfId="44" applyNumberFormat="1" applyFont="1" applyBorder="1" applyProtection="1">
      <alignment horizontal="center" vertical="center" wrapText="1"/>
    </xf>
    <xf numFmtId="49" fontId="14" fillId="0" borderId="25" xfId="45" applyNumberFormat="1" applyFont="1" applyBorder="1" applyProtection="1">
      <alignment horizontal="center" vertical="center" wrapText="1"/>
    </xf>
    <xf numFmtId="0" fontId="6" fillId="0" borderId="1" xfId="60" applyNumberFormat="1" applyBorder="1" applyProtection="1"/>
    <xf numFmtId="0" fontId="6" fillId="2" borderId="1" xfId="61" applyNumberFormat="1" applyBorder="1" applyProtection="1"/>
    <xf numFmtId="49" fontId="14" fillId="0" borderId="65" xfId="47" applyNumberFormat="1" applyFont="1" applyBorder="1" applyProtection="1">
      <alignment horizontal="center" wrapText="1"/>
    </xf>
    <xf numFmtId="49" fontId="14" fillId="0" borderId="66" xfId="48" applyNumberFormat="1" applyFont="1" applyBorder="1" applyProtection="1">
      <alignment horizontal="center"/>
    </xf>
    <xf numFmtId="4" fontId="14" fillId="0" borderId="66" xfId="49" applyNumberFormat="1" applyFont="1" applyBorder="1" applyProtection="1">
      <alignment horizontal="right"/>
    </xf>
    <xf numFmtId="4" fontId="14" fillId="0" borderId="66" xfId="58" applyNumberFormat="1" applyFont="1" applyBorder="1" applyProtection="1">
      <alignment horizontal="right"/>
    </xf>
    <xf numFmtId="4" fontId="14" fillId="0" borderId="67" xfId="49" applyNumberFormat="1" applyFont="1" applyBorder="1" applyProtection="1">
      <alignment horizontal="right"/>
    </xf>
    <xf numFmtId="49" fontId="14" fillId="0" borderId="68" xfId="52" applyNumberFormat="1" applyFont="1" applyBorder="1" applyProtection="1">
      <alignment horizontal="center" wrapText="1"/>
    </xf>
    <xf numFmtId="49" fontId="14" fillId="0" borderId="25" xfId="53" applyNumberFormat="1" applyFont="1" applyBorder="1" applyProtection="1">
      <alignment horizontal="center"/>
    </xf>
    <xf numFmtId="0" fontId="14" fillId="0" borderId="25" xfId="95" applyNumberFormat="1" applyFont="1" applyBorder="1" applyProtection="1"/>
    <xf numFmtId="0" fontId="14" fillId="0" borderId="69" xfId="95" applyNumberFormat="1" applyFont="1" applyBorder="1" applyProtection="1"/>
    <xf numFmtId="49" fontId="14" fillId="0" borderId="70" xfId="98" applyNumberFormat="1" applyFont="1" applyBorder="1" applyProtection="1">
      <alignment horizontal="center" wrapText="1"/>
    </xf>
    <xf numFmtId="49" fontId="14" fillId="0" borderId="28" xfId="57" applyNumberFormat="1" applyFont="1" applyBorder="1" applyProtection="1">
      <alignment horizontal="center"/>
    </xf>
    <xf numFmtId="4" fontId="14" fillId="0" borderId="28" xfId="58" applyNumberFormat="1" applyFont="1" applyBorder="1" applyProtection="1">
      <alignment horizontal="right"/>
    </xf>
    <xf numFmtId="4" fontId="14" fillId="0" borderId="71" xfId="58" applyNumberFormat="1" applyFont="1" applyBorder="1" applyProtection="1">
      <alignment horizontal="right"/>
    </xf>
    <xf numFmtId="49" fontId="14" fillId="0" borderId="72" xfId="53" applyNumberFormat="1" applyFont="1" applyBorder="1" applyProtection="1">
      <alignment horizontal="center"/>
    </xf>
    <xf numFmtId="49" fontId="14" fillId="0" borderId="70" xfId="103" applyNumberFormat="1" applyFont="1" applyBorder="1" applyProtection="1">
      <alignment horizontal="center" shrinkToFit="1"/>
    </xf>
    <xf numFmtId="49" fontId="14" fillId="0" borderId="28" xfId="104" applyNumberFormat="1" applyFont="1" applyBorder="1" applyProtection="1">
      <alignment horizontal="center" shrinkToFit="1"/>
    </xf>
    <xf numFmtId="4" fontId="14" fillId="0" borderId="73" xfId="49" applyNumberFormat="1" applyFont="1" applyBorder="1" applyProtection="1">
      <alignment horizontal="right"/>
    </xf>
    <xf numFmtId="4" fontId="14" fillId="0" borderId="74" xfId="49" applyNumberFormat="1" applyFont="1" applyBorder="1" applyProtection="1">
      <alignment horizontal="right"/>
    </xf>
    <xf numFmtId="4" fontId="14" fillId="0" borderId="4" xfId="49" applyNumberFormat="1" applyFont="1" applyBorder="1" applyProtection="1">
      <alignment horizontal="right"/>
    </xf>
    <xf numFmtId="4" fontId="14" fillId="0" borderId="75" xfId="49" applyNumberFormat="1" applyFont="1" applyBorder="1" applyProtection="1">
      <alignment horizontal="right"/>
    </xf>
    <xf numFmtId="4" fontId="14" fillId="0" borderId="74" xfId="58" applyNumberFormat="1" applyFont="1" applyBorder="1" applyProtection="1">
      <alignment horizontal="right"/>
    </xf>
    <xf numFmtId="49" fontId="14" fillId="0" borderId="69" xfId="53" applyNumberFormat="1" applyFont="1" applyBorder="1" applyProtection="1">
      <alignment horizontal="center"/>
    </xf>
    <xf numFmtId="4" fontId="14" fillId="0" borderId="28" xfId="58" applyNumberFormat="1" applyFont="1" applyFill="1" applyBorder="1" applyProtection="1">
      <alignment horizontal="right"/>
    </xf>
    <xf numFmtId="49" fontId="14" fillId="0" borderId="76" xfId="103" applyNumberFormat="1" applyFont="1" applyBorder="1" applyProtection="1">
      <alignment horizontal="center" shrinkToFit="1"/>
    </xf>
    <xf numFmtId="49" fontId="14" fillId="0" borderId="77" xfId="104" applyNumberFormat="1" applyFont="1" applyBorder="1" applyProtection="1">
      <alignment horizontal="center" shrinkToFit="1"/>
    </xf>
    <xf numFmtId="4" fontId="14" fillId="0" borderId="77" xfId="58" applyNumberFormat="1" applyFont="1" applyBorder="1" applyProtection="1">
      <alignment horizontal="right"/>
    </xf>
    <xf numFmtId="4" fontId="14" fillId="0" borderId="78" xfId="49" applyNumberFormat="1" applyFont="1" applyBorder="1" applyProtection="1">
      <alignment horizontal="right"/>
    </xf>
    <xf numFmtId="4" fontId="14" fillId="0" borderId="79" xfId="49" applyNumberFormat="1" applyFont="1" applyBorder="1" applyProtection="1">
      <alignment horizontal="right"/>
    </xf>
    <xf numFmtId="0" fontId="14" fillId="0" borderId="26" xfId="55" applyNumberFormat="1" applyFont="1" applyAlignment="1" applyProtection="1">
      <alignment horizontal="left" wrapText="1"/>
    </xf>
    <xf numFmtId="0" fontId="15" fillId="0" borderId="26" xfId="55" applyNumberFormat="1" applyFont="1" applyAlignment="1" applyProtection="1">
      <alignment horizontal="left" wrapText="1" indent="2"/>
    </xf>
    <xf numFmtId="0" fontId="15" fillId="0" borderId="26" xfId="55" applyNumberFormat="1" applyFont="1" applyAlignment="1" applyProtection="1">
      <alignment horizontal="left" wrapText="1"/>
    </xf>
    <xf numFmtId="0" fontId="14" fillId="0" borderId="26" xfId="55" applyNumberFormat="1" applyFont="1" applyAlignment="1" applyProtection="1">
      <alignment wrapText="1"/>
    </xf>
    <xf numFmtId="0" fontId="15" fillId="0" borderId="26" xfId="55" applyNumberFormat="1" applyFont="1" applyAlignment="1" applyProtection="1">
      <alignment wrapText="1"/>
    </xf>
    <xf numFmtId="49" fontId="14" fillId="0" borderId="26" xfId="55" applyNumberFormat="1" applyFont="1" applyAlignment="1" applyProtection="1">
      <alignment wrapText="1"/>
    </xf>
    <xf numFmtId="0" fontId="14" fillId="0" borderId="3" xfId="182" applyNumberFormat="1" applyFont="1" applyFill="1" applyAlignment="1" applyProtection="1">
      <alignment vertical="top" wrapText="1"/>
    </xf>
    <xf numFmtId="0" fontId="20" fillId="0" borderId="80" xfId="189" applyFont="1" applyFill="1" applyBorder="1" applyAlignment="1">
      <alignment wrapText="1"/>
    </xf>
    <xf numFmtId="0" fontId="4" fillId="0" borderId="13" xfId="17" applyNumberFormat="1" applyAlignment="1" applyProtection="1">
      <alignment wrapText="1"/>
    </xf>
    <xf numFmtId="0" fontId="14" fillId="0" borderId="26" xfId="55" applyNumberFormat="1" applyFont="1" applyAlignment="1" applyProtection="1">
      <alignment horizontal="left" vertical="top" wrapText="1"/>
    </xf>
    <xf numFmtId="0" fontId="14" fillId="0" borderId="15" xfId="32" applyNumberFormat="1" applyFont="1" applyAlignment="1" applyProtection="1">
      <alignment horizontal="left" wrapText="1" indent="2"/>
    </xf>
    <xf numFmtId="0" fontId="0" fillId="0" borderId="54" xfId="0" applyBorder="1" applyProtection="1">
      <protection locked="0"/>
    </xf>
    <xf numFmtId="0" fontId="14" fillId="0" borderId="7" xfId="182" applyNumberFormat="1" applyFont="1" applyFill="1" applyBorder="1" applyAlignment="1" applyProtection="1">
      <alignment vertical="top" wrapText="1"/>
    </xf>
    <xf numFmtId="49" fontId="14" fillId="0" borderId="61" xfId="14" applyNumberFormat="1" applyFont="1" applyBorder="1" applyAlignment="1" applyProtection="1">
      <alignment horizontal="center"/>
    </xf>
    <xf numFmtId="49" fontId="14" fillId="0" borderId="61" xfId="52" applyNumberFormat="1" applyFont="1" applyBorder="1" applyAlignment="1" applyProtection="1">
      <alignment horizontal="center"/>
    </xf>
    <xf numFmtId="0" fontId="14" fillId="0" borderId="55" xfId="182" applyNumberFormat="1" applyFont="1" applyFill="1" applyBorder="1" applyAlignment="1" applyProtection="1">
      <alignment vertical="top" wrapText="1"/>
    </xf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18" fillId="0" borderId="1" xfId="2" applyNumberFormat="1" applyFont="1" applyBorder="1" applyAlignment="1" applyProtection="1">
      <alignment horizontal="center" wrapText="1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  <cellStyle name="Обычный_Лист1_2" xfId="18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5"/>
  <sheetViews>
    <sheetView topLeftCell="A10" workbookViewId="0">
      <selection activeCell="H56" sqref="H56"/>
    </sheetView>
  </sheetViews>
  <sheetFormatPr defaultColWidth="9.109375" defaultRowHeight="14.4" x14ac:dyDescent="0.3"/>
  <cols>
    <col min="1" max="1" width="41.5546875" style="1" customWidth="1"/>
    <col min="2" max="2" width="8.109375" style="1" customWidth="1"/>
    <col min="3" max="3" width="26.6640625" style="1" customWidth="1"/>
    <col min="4" max="4" width="17.5546875" style="1" customWidth="1"/>
    <col min="5" max="5" width="17" style="1" customWidth="1"/>
    <col min="6" max="6" width="17.6640625" style="1" customWidth="1"/>
    <col min="7" max="7" width="17" style="1" customWidth="1"/>
    <col min="8" max="8" width="16.88671875" style="1" customWidth="1"/>
    <col min="9" max="12" width="15.44140625" style="1" customWidth="1"/>
    <col min="13" max="13" width="9.6640625" style="1" customWidth="1"/>
    <col min="14" max="16384" width="9.109375" style="1"/>
  </cols>
  <sheetData>
    <row r="1" spans="1:13" ht="17.100000000000001" customHeight="1" x14ac:dyDescent="0.3">
      <c r="A1" s="2"/>
      <c r="B1" s="130" t="s">
        <v>495</v>
      </c>
      <c r="C1" s="131"/>
      <c r="D1" s="131"/>
      <c r="E1" s="131"/>
      <c r="F1" s="131"/>
      <c r="G1" s="3"/>
      <c r="H1" s="3"/>
      <c r="I1" s="3"/>
      <c r="J1" s="3"/>
      <c r="K1" s="3"/>
      <c r="L1" s="3"/>
      <c r="M1" s="3"/>
    </row>
    <row r="2" spans="1:13" ht="17.100000000000001" customHeight="1" x14ac:dyDescent="0.3">
      <c r="A2" s="4"/>
      <c r="B2" s="131"/>
      <c r="C2" s="131"/>
      <c r="D2" s="131"/>
      <c r="E2" s="131"/>
      <c r="F2" s="131"/>
      <c r="G2" s="3"/>
      <c r="H2" s="3"/>
      <c r="I2" s="3"/>
      <c r="J2" s="3"/>
      <c r="K2" s="3"/>
      <c r="L2" s="3"/>
      <c r="M2" s="3"/>
    </row>
    <row r="3" spans="1:13" ht="14.1" customHeight="1" x14ac:dyDescent="0.3">
      <c r="A3" s="6"/>
      <c r="B3" s="131"/>
      <c r="C3" s="131"/>
      <c r="D3" s="131"/>
      <c r="E3" s="131"/>
      <c r="F3" s="131"/>
      <c r="G3" s="3"/>
      <c r="H3" s="3"/>
      <c r="I3" s="3"/>
      <c r="J3" s="3"/>
      <c r="K3" s="3"/>
      <c r="L3" s="3"/>
      <c r="M3" s="3"/>
    </row>
    <row r="4" spans="1:13" ht="12.9" customHeight="1" x14ac:dyDescent="0.3">
      <c r="A4" s="3"/>
      <c r="B4" s="3"/>
      <c r="C4" s="3" t="s">
        <v>302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 x14ac:dyDescent="0.3">
      <c r="A5" s="2"/>
      <c r="B5" s="2"/>
      <c r="C5" s="6"/>
      <c r="D5" s="9"/>
      <c r="E5" s="9"/>
      <c r="F5" s="9"/>
      <c r="G5" s="9"/>
      <c r="H5" s="3"/>
      <c r="I5" s="3"/>
      <c r="J5" s="61"/>
      <c r="K5" s="61"/>
      <c r="L5" s="61"/>
      <c r="M5" s="3"/>
    </row>
    <row r="6" spans="1:13" ht="20.25" customHeight="1" x14ac:dyDescent="0.3">
      <c r="A6" s="132" t="s">
        <v>0</v>
      </c>
      <c r="B6" s="132" t="s">
        <v>1</v>
      </c>
      <c r="C6" s="132" t="s">
        <v>2</v>
      </c>
      <c r="D6" s="134" t="s">
        <v>3</v>
      </c>
      <c r="E6" s="129"/>
      <c r="F6" s="129"/>
      <c r="G6" s="129" t="s">
        <v>300</v>
      </c>
      <c r="H6" s="129"/>
      <c r="I6" s="129"/>
      <c r="J6" s="127" t="s">
        <v>314</v>
      </c>
      <c r="K6" s="127" t="s">
        <v>315</v>
      </c>
      <c r="L6" s="127" t="s">
        <v>316</v>
      </c>
      <c r="M6" s="5"/>
    </row>
    <row r="7" spans="1:13" ht="140.4" customHeight="1" x14ac:dyDescent="0.3">
      <c r="A7" s="133"/>
      <c r="B7" s="133"/>
      <c r="C7" s="133"/>
      <c r="D7" s="17" t="s">
        <v>301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128"/>
      <c r="K7" s="128"/>
      <c r="L7" s="128"/>
      <c r="M7" s="5"/>
    </row>
    <row r="8" spans="1:13" ht="11.4" customHeight="1" thickBot="1" x14ac:dyDescent="0.35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325</v>
      </c>
      <c r="K8" s="19" t="s">
        <v>326</v>
      </c>
      <c r="L8" s="19" t="s">
        <v>327</v>
      </c>
      <c r="M8" s="5"/>
    </row>
    <row r="9" spans="1:13" ht="15.6" x14ac:dyDescent="0.3">
      <c r="A9" s="50" t="s">
        <v>18</v>
      </c>
      <c r="B9" s="51" t="s">
        <v>19</v>
      </c>
      <c r="C9" s="52" t="s">
        <v>20</v>
      </c>
      <c r="D9" s="53">
        <f t="shared" ref="D9:I9" si="0">D11+D118</f>
        <v>789914211</v>
      </c>
      <c r="E9" s="53">
        <f t="shared" si="0"/>
        <v>721328200.05999994</v>
      </c>
      <c r="F9" s="53">
        <f t="shared" si="0"/>
        <v>136410100</v>
      </c>
      <c r="G9" s="53">
        <f t="shared" si="0"/>
        <v>30840412.140000001</v>
      </c>
      <c r="H9" s="53">
        <f t="shared" si="0"/>
        <v>29948309.380000003</v>
      </c>
      <c r="I9" s="53">
        <f t="shared" si="0"/>
        <v>6571791.8200000003</v>
      </c>
      <c r="J9" s="53">
        <f>G9/D9*100</f>
        <v>3.9042736173789385</v>
      </c>
      <c r="K9" s="53">
        <f>H9/E9*100</f>
        <v>4.1518284433506008</v>
      </c>
      <c r="L9" s="53">
        <f>I9/F9*100</f>
        <v>4.8176724597372189</v>
      </c>
      <c r="M9" s="7"/>
    </row>
    <row r="10" spans="1:13" ht="15.6" x14ac:dyDescent="0.3">
      <c r="A10" s="21" t="s">
        <v>22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7"/>
    </row>
    <row r="11" spans="1:13" ht="31.2" x14ac:dyDescent="0.3">
      <c r="A11" s="115" t="s">
        <v>23</v>
      </c>
      <c r="B11" s="47" t="s">
        <v>19</v>
      </c>
      <c r="C11" s="48" t="s">
        <v>24</v>
      </c>
      <c r="D11" s="53">
        <f t="shared" ref="D11:D81" si="1">E11+F11</f>
        <v>93876011</v>
      </c>
      <c r="E11" s="53">
        <f>E12+E21+E27+E39+E47+E53+E63+E69+E76+E81+E111</f>
        <v>71310011</v>
      </c>
      <c r="F11" s="53">
        <f>F12+F21+F27+F39+F47+F53+F63+F69+F76+F81+F111</f>
        <v>22566000</v>
      </c>
      <c r="G11" s="53">
        <f t="shared" ref="G11:G104" si="2">H11+I11</f>
        <v>3612743.3200000003</v>
      </c>
      <c r="H11" s="53">
        <f>H12+H21+H27+H39+H47+H53+H63+H69+H76+H81+H111</f>
        <v>2781853.3600000003</v>
      </c>
      <c r="I11" s="53">
        <f>I12+I21+I27+I39+I47+I53+I63+I69+I76+I81+I111</f>
        <v>830889.96</v>
      </c>
      <c r="J11" s="53">
        <f t="shared" ref="J11:L49" si="3">G11/D11*100</f>
        <v>3.8484201464418852</v>
      </c>
      <c r="K11" s="53">
        <f t="shared" ref="K11:L49" si="4">H11/E11*100</f>
        <v>3.9010698792347691</v>
      </c>
      <c r="L11" s="53">
        <f t="shared" ref="L11:L49" si="5">I11/F11*100</f>
        <v>3.6820436054240893</v>
      </c>
      <c r="M11" s="7"/>
    </row>
    <row r="12" spans="1:13" ht="15.6" x14ac:dyDescent="0.3">
      <c r="A12" s="115" t="s">
        <v>25</v>
      </c>
      <c r="B12" s="47" t="s">
        <v>19</v>
      </c>
      <c r="C12" s="48" t="s">
        <v>26</v>
      </c>
      <c r="D12" s="49">
        <f t="shared" si="1"/>
        <v>75006000</v>
      </c>
      <c r="E12" s="49">
        <f>E13</f>
        <v>56980000</v>
      </c>
      <c r="F12" s="49">
        <f>F13</f>
        <v>18026000</v>
      </c>
      <c r="G12" s="53">
        <f t="shared" si="2"/>
        <v>2111665.14</v>
      </c>
      <c r="H12" s="49">
        <f>H13</f>
        <v>1649682.74</v>
      </c>
      <c r="I12" s="49">
        <f>I13</f>
        <v>461982.39999999997</v>
      </c>
      <c r="J12" s="53">
        <f t="shared" si="3"/>
        <v>2.8153282937365014</v>
      </c>
      <c r="K12" s="53">
        <f t="shared" si="4"/>
        <v>2.8951961038961036</v>
      </c>
      <c r="L12" s="53">
        <f t="shared" si="5"/>
        <v>2.5628669699323194</v>
      </c>
      <c r="M12" s="7"/>
    </row>
    <row r="13" spans="1:13" ht="15.6" x14ac:dyDescent="0.3">
      <c r="A13" s="111" t="s">
        <v>27</v>
      </c>
      <c r="B13" s="24" t="s">
        <v>19</v>
      </c>
      <c r="C13" s="25" t="s">
        <v>28</v>
      </c>
      <c r="D13" s="26">
        <f t="shared" si="1"/>
        <v>75006000</v>
      </c>
      <c r="E13" s="26">
        <f>E14+E15+E16+E17+E20+E18</f>
        <v>56980000</v>
      </c>
      <c r="F13" s="26">
        <f>F14+F15+F16+F17+F20+F19</f>
        <v>18026000</v>
      </c>
      <c r="G13" s="20">
        <f t="shared" si="2"/>
        <v>2111665.14</v>
      </c>
      <c r="H13" s="26">
        <f>H14+H15+H16+H17+H20+H19+H18</f>
        <v>1649682.74</v>
      </c>
      <c r="I13" s="26">
        <f>I14+I15+I16+I17+I20+I19+I18</f>
        <v>461982.39999999997</v>
      </c>
      <c r="J13" s="20">
        <f t="shared" si="3"/>
        <v>2.8153282937365014</v>
      </c>
      <c r="K13" s="20">
        <f t="shared" si="4"/>
        <v>2.8951961038961036</v>
      </c>
      <c r="L13" s="20">
        <f t="shared" si="5"/>
        <v>2.5628669699323194</v>
      </c>
      <c r="M13" s="7"/>
    </row>
    <row r="14" spans="1:13" ht="124.8" x14ac:dyDescent="0.3">
      <c r="A14" s="111" t="s">
        <v>29</v>
      </c>
      <c r="B14" s="24" t="s">
        <v>19</v>
      </c>
      <c r="C14" s="25" t="s">
        <v>30</v>
      </c>
      <c r="D14" s="26">
        <f t="shared" si="1"/>
        <v>74330000</v>
      </c>
      <c r="E14" s="26">
        <v>56360000</v>
      </c>
      <c r="F14" s="26">
        <v>17970000</v>
      </c>
      <c r="G14" s="20">
        <f t="shared" si="2"/>
        <v>2111314.11</v>
      </c>
      <c r="H14" s="26">
        <v>1649416.81</v>
      </c>
      <c r="I14" s="26">
        <v>461897.3</v>
      </c>
      <c r="J14" s="20">
        <f t="shared" si="3"/>
        <v>2.8404602583075471</v>
      </c>
      <c r="K14" s="20">
        <f t="shared" si="4"/>
        <v>2.926573474095103</v>
      </c>
      <c r="L14" s="20">
        <f t="shared" si="5"/>
        <v>2.5703800779076236</v>
      </c>
      <c r="M14" s="7"/>
    </row>
    <row r="15" spans="1:13" ht="171.6" x14ac:dyDescent="0.3">
      <c r="A15" s="111" t="s">
        <v>31</v>
      </c>
      <c r="B15" s="24" t="s">
        <v>19</v>
      </c>
      <c r="C15" s="25" t="s">
        <v>32</v>
      </c>
      <c r="D15" s="26">
        <f t="shared" si="1"/>
        <v>74000</v>
      </c>
      <c r="E15" s="26">
        <v>70000</v>
      </c>
      <c r="F15" s="26">
        <v>4000</v>
      </c>
      <c r="G15" s="20">
        <f t="shared" si="2"/>
        <v>0</v>
      </c>
      <c r="H15" s="26"/>
      <c r="I15" s="26"/>
      <c r="J15" s="20">
        <f t="shared" si="3"/>
        <v>0</v>
      </c>
      <c r="K15" s="20">
        <f t="shared" si="4"/>
        <v>0</v>
      </c>
      <c r="L15" s="20">
        <f t="shared" si="5"/>
        <v>0</v>
      </c>
      <c r="M15" s="7"/>
    </row>
    <row r="16" spans="1:13" ht="78" x14ac:dyDescent="0.3">
      <c r="A16" s="111" t="s">
        <v>33</v>
      </c>
      <c r="B16" s="24" t="s">
        <v>19</v>
      </c>
      <c r="C16" s="25" t="s">
        <v>34</v>
      </c>
      <c r="D16" s="26">
        <f t="shared" si="1"/>
        <v>143000</v>
      </c>
      <c r="E16" s="26">
        <v>130000</v>
      </c>
      <c r="F16" s="26">
        <v>13000</v>
      </c>
      <c r="G16" s="20">
        <f>H16+I16</f>
        <v>351.03</v>
      </c>
      <c r="H16" s="26">
        <v>265.93</v>
      </c>
      <c r="I16" s="26">
        <v>85.1</v>
      </c>
      <c r="J16" s="20">
        <f t="shared" si="3"/>
        <v>0.24547552447552445</v>
      </c>
      <c r="K16" s="20">
        <f t="shared" si="4"/>
        <v>0.20456153846153849</v>
      </c>
      <c r="L16" s="20">
        <f t="shared" si="5"/>
        <v>0.6546153846153846</v>
      </c>
      <c r="M16" s="7"/>
    </row>
    <row r="17" spans="1:13" ht="140.4" x14ac:dyDescent="0.3">
      <c r="A17" s="111" t="s">
        <v>35</v>
      </c>
      <c r="B17" s="24" t="s">
        <v>19</v>
      </c>
      <c r="C17" s="25" t="s">
        <v>36</v>
      </c>
      <c r="D17" s="26">
        <f t="shared" si="1"/>
        <v>25000</v>
      </c>
      <c r="E17" s="26">
        <v>20000</v>
      </c>
      <c r="F17" s="26">
        <v>5000</v>
      </c>
      <c r="G17" s="20">
        <f t="shared" si="2"/>
        <v>0</v>
      </c>
      <c r="H17" s="26"/>
      <c r="I17" s="26"/>
      <c r="J17" s="20">
        <f t="shared" si="3"/>
        <v>0</v>
      </c>
      <c r="K17" s="20">
        <f t="shared" si="4"/>
        <v>0</v>
      </c>
      <c r="L17" s="20">
        <f t="shared" si="5"/>
        <v>0</v>
      </c>
      <c r="M17" s="7"/>
    </row>
    <row r="18" spans="1:13" ht="82.2" customHeight="1" x14ac:dyDescent="0.3">
      <c r="A18" s="111" t="s">
        <v>487</v>
      </c>
      <c r="B18" s="24" t="s">
        <v>19</v>
      </c>
      <c r="C18" s="25" t="s">
        <v>486</v>
      </c>
      <c r="D18" s="26">
        <f>E18+F18</f>
        <v>0</v>
      </c>
      <c r="E18" s="26"/>
      <c r="F18" s="26"/>
      <c r="G18" s="20">
        <f>H18+I18</f>
        <v>0</v>
      </c>
      <c r="H18" s="26"/>
      <c r="I18" s="26"/>
      <c r="J18" s="20" t="e">
        <f t="shared" si="3"/>
        <v>#DIV/0!</v>
      </c>
      <c r="K18" s="20"/>
      <c r="L18" s="20"/>
      <c r="M18" s="7"/>
    </row>
    <row r="19" spans="1:13" ht="86.4" customHeight="1" x14ac:dyDescent="0.3">
      <c r="A19" s="111" t="s">
        <v>484</v>
      </c>
      <c r="B19" s="24" t="s">
        <v>19</v>
      </c>
      <c r="C19" s="25" t="s">
        <v>485</v>
      </c>
      <c r="D19" s="26">
        <f>E19+F19</f>
        <v>11000</v>
      </c>
      <c r="E19" s="26"/>
      <c r="F19" s="26">
        <v>11000</v>
      </c>
      <c r="G19" s="20">
        <f>H19+I19</f>
        <v>0</v>
      </c>
      <c r="H19" s="26"/>
      <c r="I19" s="26"/>
      <c r="J19" s="20">
        <f t="shared" si="3"/>
        <v>0</v>
      </c>
      <c r="K19" s="20"/>
      <c r="L19" s="20"/>
      <c r="M19" s="7"/>
    </row>
    <row r="20" spans="1:13" ht="161.25" customHeight="1" x14ac:dyDescent="0.3">
      <c r="A20" s="120" t="s">
        <v>462</v>
      </c>
      <c r="B20" s="24" t="s">
        <v>19</v>
      </c>
      <c r="C20" s="25" t="s">
        <v>455</v>
      </c>
      <c r="D20" s="26">
        <f>E20+F20</f>
        <v>423000</v>
      </c>
      <c r="E20" s="26">
        <v>400000</v>
      </c>
      <c r="F20" s="26">
        <v>23000</v>
      </c>
      <c r="G20" s="20">
        <v>52116.3</v>
      </c>
      <c r="H20" s="26"/>
      <c r="I20" s="26"/>
      <c r="J20" s="20">
        <f t="shared" si="3"/>
        <v>12.320638297872341</v>
      </c>
      <c r="K20" s="20">
        <f t="shared" si="4"/>
        <v>0</v>
      </c>
      <c r="L20" s="20">
        <f t="shared" si="5"/>
        <v>0</v>
      </c>
      <c r="M20" s="7"/>
    </row>
    <row r="21" spans="1:13" ht="62.4" x14ac:dyDescent="0.3">
      <c r="A21" s="113" t="s">
        <v>37</v>
      </c>
      <c r="B21" s="47" t="s">
        <v>19</v>
      </c>
      <c r="C21" s="48" t="s">
        <v>38</v>
      </c>
      <c r="D21" s="49">
        <f t="shared" si="1"/>
        <v>2834900</v>
      </c>
      <c r="E21" s="49">
        <f>E22</f>
        <v>0</v>
      </c>
      <c r="F21" s="49">
        <f>F22</f>
        <v>2834900</v>
      </c>
      <c r="G21" s="53">
        <f t="shared" si="2"/>
        <v>265606.94</v>
      </c>
      <c r="H21" s="49">
        <f>H22</f>
        <v>0</v>
      </c>
      <c r="I21" s="49">
        <f>I22</f>
        <v>265606.94</v>
      </c>
      <c r="J21" s="53">
        <f t="shared" si="3"/>
        <v>9.3691819817277509</v>
      </c>
      <c r="K21" s="53" t="e">
        <f t="shared" si="4"/>
        <v>#DIV/0!</v>
      </c>
      <c r="L21" s="53">
        <f t="shared" si="5"/>
        <v>9.3691819817277509</v>
      </c>
      <c r="M21" s="7"/>
    </row>
    <row r="22" spans="1:13" ht="46.8" x14ac:dyDescent="0.3">
      <c r="A22" s="111" t="s">
        <v>39</v>
      </c>
      <c r="B22" s="24" t="s">
        <v>19</v>
      </c>
      <c r="C22" s="25" t="s">
        <v>40</v>
      </c>
      <c r="D22" s="26">
        <f t="shared" si="1"/>
        <v>2834900</v>
      </c>
      <c r="E22" s="26">
        <f>SUM(E23:E26)</f>
        <v>0</v>
      </c>
      <c r="F22" s="26">
        <f>SUM(F23:F26)</f>
        <v>2834900</v>
      </c>
      <c r="G22" s="20">
        <f t="shared" si="2"/>
        <v>265606.94</v>
      </c>
      <c r="H22" s="26">
        <f>SUM(H23:H26)</f>
        <v>0</v>
      </c>
      <c r="I22" s="26">
        <f>SUM(I23:I26)</f>
        <v>265606.94</v>
      </c>
      <c r="J22" s="20">
        <f t="shared" si="3"/>
        <v>9.3691819817277509</v>
      </c>
      <c r="K22" s="20" t="e">
        <f t="shared" si="4"/>
        <v>#DIV/0!</v>
      </c>
      <c r="L22" s="20">
        <f t="shared" si="5"/>
        <v>9.3691819817277509</v>
      </c>
      <c r="M22" s="7"/>
    </row>
    <row r="23" spans="1:13" ht="109.2" x14ac:dyDescent="0.3">
      <c r="A23" s="111" t="s">
        <v>41</v>
      </c>
      <c r="B23" s="24" t="s">
        <v>19</v>
      </c>
      <c r="C23" s="25" t="s">
        <v>42</v>
      </c>
      <c r="D23" s="26">
        <f t="shared" si="1"/>
        <v>1615500</v>
      </c>
      <c r="E23" s="26"/>
      <c r="F23" s="26">
        <v>1615500</v>
      </c>
      <c r="G23" s="20">
        <f t="shared" si="2"/>
        <v>126823.38</v>
      </c>
      <c r="H23" s="26"/>
      <c r="I23" s="26">
        <v>126823.38</v>
      </c>
      <c r="J23" s="20">
        <f t="shared" si="3"/>
        <v>7.8504103992571963</v>
      </c>
      <c r="K23" s="20" t="e">
        <f t="shared" si="4"/>
        <v>#DIV/0!</v>
      </c>
      <c r="L23" s="20">
        <f t="shared" si="5"/>
        <v>7.8504103992571963</v>
      </c>
      <c r="M23" s="7"/>
    </row>
    <row r="24" spans="1:13" ht="140.4" x14ac:dyDescent="0.3">
      <c r="A24" s="111" t="s">
        <v>43</v>
      </c>
      <c r="B24" s="24" t="s">
        <v>19</v>
      </c>
      <c r="C24" s="25" t="s">
        <v>44</v>
      </c>
      <c r="D24" s="26">
        <f t="shared" si="1"/>
        <v>9500</v>
      </c>
      <c r="E24" s="26"/>
      <c r="F24" s="26">
        <v>9500</v>
      </c>
      <c r="G24" s="20">
        <f t="shared" si="2"/>
        <v>576.87</v>
      </c>
      <c r="H24" s="26"/>
      <c r="I24" s="26">
        <v>576.87</v>
      </c>
      <c r="J24" s="20">
        <f t="shared" si="3"/>
        <v>6.0723157894736843</v>
      </c>
      <c r="K24" s="20" t="e">
        <f t="shared" si="4"/>
        <v>#DIV/0!</v>
      </c>
      <c r="L24" s="20">
        <f t="shared" si="5"/>
        <v>6.0723157894736843</v>
      </c>
      <c r="M24" s="7"/>
    </row>
    <row r="25" spans="1:13" ht="124.8" x14ac:dyDescent="0.3">
      <c r="A25" s="111" t="s">
        <v>45</v>
      </c>
      <c r="B25" s="24" t="s">
        <v>19</v>
      </c>
      <c r="C25" s="25" t="s">
        <v>46</v>
      </c>
      <c r="D25" s="26">
        <f t="shared" si="1"/>
        <v>1417600</v>
      </c>
      <c r="E25" s="26"/>
      <c r="F25" s="26">
        <v>1417600</v>
      </c>
      <c r="G25" s="20">
        <f t="shared" si="2"/>
        <v>151107.13</v>
      </c>
      <c r="H25" s="26"/>
      <c r="I25" s="26">
        <v>151107.13</v>
      </c>
      <c r="J25" s="20">
        <f t="shared" si="3"/>
        <v>10.659363007900678</v>
      </c>
      <c r="K25" s="20" t="e">
        <f t="shared" si="4"/>
        <v>#DIV/0!</v>
      </c>
      <c r="L25" s="20">
        <f t="shared" si="5"/>
        <v>10.659363007900678</v>
      </c>
      <c r="M25" s="7"/>
    </row>
    <row r="26" spans="1:13" ht="124.8" x14ac:dyDescent="0.3">
      <c r="A26" s="111" t="s">
        <v>47</v>
      </c>
      <c r="B26" s="24" t="s">
        <v>19</v>
      </c>
      <c r="C26" s="25" t="s">
        <v>48</v>
      </c>
      <c r="D26" s="26">
        <f t="shared" si="1"/>
        <v>-207700</v>
      </c>
      <c r="E26" s="26"/>
      <c r="F26" s="26">
        <v>-207700</v>
      </c>
      <c r="G26" s="20">
        <f t="shared" si="2"/>
        <v>-12900.44</v>
      </c>
      <c r="H26" s="26">
        <v>0</v>
      </c>
      <c r="I26" s="26">
        <v>-12900.44</v>
      </c>
      <c r="J26" s="20">
        <f t="shared" si="3"/>
        <v>6.2110929224843527</v>
      </c>
      <c r="K26" s="20" t="e">
        <f t="shared" si="4"/>
        <v>#DIV/0!</v>
      </c>
      <c r="L26" s="20">
        <f t="shared" si="5"/>
        <v>6.2110929224843527</v>
      </c>
      <c r="M26" s="7"/>
    </row>
    <row r="27" spans="1:13" ht="31.2" x14ac:dyDescent="0.3">
      <c r="A27" s="113" t="s">
        <v>49</v>
      </c>
      <c r="B27" s="47" t="s">
        <v>19</v>
      </c>
      <c r="C27" s="48" t="s">
        <v>50</v>
      </c>
      <c r="D27" s="49">
        <f t="shared" si="1"/>
        <v>6250000</v>
      </c>
      <c r="E27" s="49">
        <f>E28+E34+E37</f>
        <v>6250000</v>
      </c>
      <c r="F27" s="49">
        <f>F28+F34+F37</f>
        <v>0</v>
      </c>
      <c r="G27" s="53">
        <f t="shared" si="2"/>
        <v>749134.04999999993</v>
      </c>
      <c r="H27" s="49">
        <f>H28+H34+H37</f>
        <v>749134.04999999993</v>
      </c>
      <c r="I27" s="49">
        <f>I28+I34+I37</f>
        <v>0</v>
      </c>
      <c r="J27" s="53">
        <f t="shared" si="3"/>
        <v>11.9861448</v>
      </c>
      <c r="K27" s="53">
        <f t="shared" si="4"/>
        <v>11.9861448</v>
      </c>
      <c r="L27" s="53" t="e">
        <f t="shared" si="5"/>
        <v>#DIV/0!</v>
      </c>
      <c r="M27" s="7"/>
    </row>
    <row r="28" spans="1:13" ht="46.8" x14ac:dyDescent="0.3">
      <c r="A28" s="111" t="s">
        <v>310</v>
      </c>
      <c r="B28" s="24" t="s">
        <v>19</v>
      </c>
      <c r="C28" s="25" t="s">
        <v>311</v>
      </c>
      <c r="D28" s="26">
        <f t="shared" si="1"/>
        <v>5150000</v>
      </c>
      <c r="E28" s="26">
        <f>SUM(E29:E33)</f>
        <v>5150000</v>
      </c>
      <c r="F28" s="26">
        <f>SUM(F29:F33)</f>
        <v>0</v>
      </c>
      <c r="G28" s="20">
        <f t="shared" si="2"/>
        <v>-53883.810000000005</v>
      </c>
      <c r="H28" s="26">
        <f>SUM(H29:H33)</f>
        <v>-53883.810000000005</v>
      </c>
      <c r="I28" s="26">
        <v>0</v>
      </c>
      <c r="J28" s="20">
        <f t="shared" si="3"/>
        <v>-1.0462875728155341</v>
      </c>
      <c r="K28" s="20">
        <f t="shared" si="4"/>
        <v>-1.0462875728155341</v>
      </c>
      <c r="L28" s="20" t="e">
        <f t="shared" si="5"/>
        <v>#DIV/0!</v>
      </c>
      <c r="M28" s="7"/>
    </row>
    <row r="29" spans="1:13" ht="62.4" x14ac:dyDescent="0.3">
      <c r="A29" s="111" t="s">
        <v>305</v>
      </c>
      <c r="B29" s="24" t="s">
        <v>19</v>
      </c>
      <c r="C29" s="25" t="s">
        <v>306</v>
      </c>
      <c r="D29" s="26">
        <f t="shared" si="1"/>
        <v>3000000</v>
      </c>
      <c r="E29" s="26">
        <v>3000000</v>
      </c>
      <c r="F29" s="26">
        <v>0</v>
      </c>
      <c r="G29" s="20">
        <f t="shared" si="2"/>
        <v>1528.95</v>
      </c>
      <c r="H29" s="26">
        <v>1528.95</v>
      </c>
      <c r="I29" s="26">
        <v>0</v>
      </c>
      <c r="J29" s="20">
        <f t="shared" si="3"/>
        <v>5.0965000000000003E-2</v>
      </c>
      <c r="K29" s="20">
        <f t="shared" si="4"/>
        <v>5.0965000000000003E-2</v>
      </c>
      <c r="L29" s="20" t="e">
        <f t="shared" si="5"/>
        <v>#DIV/0!</v>
      </c>
      <c r="M29" s="7"/>
    </row>
    <row r="30" spans="1:13" ht="62.4" x14ac:dyDescent="0.3">
      <c r="A30" s="111" t="s">
        <v>339</v>
      </c>
      <c r="B30" s="24" t="s">
        <v>19</v>
      </c>
      <c r="C30" s="25" t="s">
        <v>340</v>
      </c>
      <c r="D30" s="26">
        <f t="shared" si="1"/>
        <v>0</v>
      </c>
      <c r="E30" s="26"/>
      <c r="F30" s="26"/>
      <c r="G30" s="20">
        <f t="shared" si="2"/>
        <v>0</v>
      </c>
      <c r="H30" s="26"/>
      <c r="I30" s="26"/>
      <c r="J30" s="20" t="e">
        <f t="shared" si="3"/>
        <v>#DIV/0!</v>
      </c>
      <c r="K30" s="20" t="e">
        <f t="shared" si="4"/>
        <v>#DIV/0!</v>
      </c>
      <c r="L30" s="20" t="e">
        <f t="shared" si="4"/>
        <v>#DIV/0!</v>
      </c>
      <c r="M30" s="7"/>
    </row>
    <row r="31" spans="1:13" ht="78" x14ac:dyDescent="0.3">
      <c r="A31" s="111" t="s">
        <v>307</v>
      </c>
      <c r="B31" s="24" t="s">
        <v>19</v>
      </c>
      <c r="C31" s="25" t="s">
        <v>341</v>
      </c>
      <c r="D31" s="26">
        <f t="shared" si="1"/>
        <v>2150000</v>
      </c>
      <c r="E31" s="26">
        <v>2150000</v>
      </c>
      <c r="F31" s="26">
        <v>0</v>
      </c>
      <c r="G31" s="20">
        <f t="shared" si="2"/>
        <v>-55412.76</v>
      </c>
      <c r="H31" s="26">
        <v>-55412.76</v>
      </c>
      <c r="I31" s="26">
        <v>0</v>
      </c>
      <c r="J31" s="20">
        <f t="shared" si="3"/>
        <v>-2.5773376744186045</v>
      </c>
      <c r="K31" s="20">
        <f t="shared" si="4"/>
        <v>-2.5773376744186045</v>
      </c>
      <c r="L31" s="20" t="e">
        <f t="shared" si="5"/>
        <v>#DIV/0!</v>
      </c>
      <c r="M31" s="7"/>
    </row>
    <row r="32" spans="1:13" ht="78" x14ac:dyDescent="0.3">
      <c r="A32" s="111" t="s">
        <v>333</v>
      </c>
      <c r="B32" s="24" t="s">
        <v>19</v>
      </c>
      <c r="C32" s="25" t="s">
        <v>334</v>
      </c>
      <c r="D32" s="26">
        <f t="shared" si="1"/>
        <v>0</v>
      </c>
      <c r="E32" s="26">
        <v>0</v>
      </c>
      <c r="F32" s="26">
        <v>0</v>
      </c>
      <c r="G32" s="20">
        <f t="shared" si="2"/>
        <v>0</v>
      </c>
      <c r="H32" s="26">
        <v>0</v>
      </c>
      <c r="I32" s="26">
        <v>0</v>
      </c>
      <c r="J32" s="20" t="e">
        <f t="shared" si="3"/>
        <v>#DIV/0!</v>
      </c>
      <c r="K32" s="20" t="e">
        <f t="shared" si="3"/>
        <v>#DIV/0!</v>
      </c>
      <c r="L32" s="20" t="e">
        <f t="shared" si="3"/>
        <v>#DIV/0!</v>
      </c>
      <c r="M32" s="7"/>
    </row>
    <row r="33" spans="1:13" ht="31.2" x14ac:dyDescent="0.3">
      <c r="A33" s="111" t="s">
        <v>308</v>
      </c>
      <c r="B33" s="24" t="s">
        <v>19</v>
      </c>
      <c r="C33" s="25" t="s">
        <v>309</v>
      </c>
      <c r="D33" s="26">
        <f t="shared" si="1"/>
        <v>0</v>
      </c>
      <c r="E33" s="26"/>
      <c r="F33" s="26">
        <v>0</v>
      </c>
      <c r="G33" s="20">
        <f t="shared" si="2"/>
        <v>0</v>
      </c>
      <c r="H33" s="26"/>
      <c r="I33" s="26">
        <v>0</v>
      </c>
      <c r="J33" s="20" t="e">
        <f t="shared" si="3"/>
        <v>#DIV/0!</v>
      </c>
      <c r="K33" s="20" t="e">
        <f t="shared" si="4"/>
        <v>#DIV/0!</v>
      </c>
      <c r="L33" s="20" t="e">
        <f t="shared" si="5"/>
        <v>#DIV/0!</v>
      </c>
      <c r="M33" s="7"/>
    </row>
    <row r="34" spans="1:13" ht="31.2" x14ac:dyDescent="0.3">
      <c r="A34" s="111" t="s">
        <v>51</v>
      </c>
      <c r="B34" s="24" t="s">
        <v>19</v>
      </c>
      <c r="C34" s="25" t="s">
        <v>52</v>
      </c>
      <c r="D34" s="26">
        <f t="shared" si="1"/>
        <v>0</v>
      </c>
      <c r="E34" s="26">
        <f>E35+E36</f>
        <v>0</v>
      </c>
      <c r="F34" s="26">
        <f>F35+F36</f>
        <v>0</v>
      </c>
      <c r="G34" s="20">
        <f t="shared" si="2"/>
        <v>0</v>
      </c>
      <c r="H34" s="26">
        <f>H35+H36</f>
        <v>0</v>
      </c>
      <c r="I34" s="26">
        <f>I35+I36</f>
        <v>0</v>
      </c>
      <c r="J34" s="20" t="e">
        <f t="shared" si="3"/>
        <v>#DIV/0!</v>
      </c>
      <c r="K34" s="20" t="e">
        <f t="shared" si="4"/>
        <v>#DIV/0!</v>
      </c>
      <c r="L34" s="20" t="e">
        <f t="shared" si="5"/>
        <v>#DIV/0!</v>
      </c>
      <c r="M34" s="7"/>
    </row>
    <row r="35" spans="1:13" ht="31.2" x14ac:dyDescent="0.3">
      <c r="A35" s="111" t="s">
        <v>51</v>
      </c>
      <c r="B35" s="24" t="s">
        <v>19</v>
      </c>
      <c r="C35" s="25" t="s">
        <v>53</v>
      </c>
      <c r="D35" s="26">
        <f t="shared" si="1"/>
        <v>0</v>
      </c>
      <c r="E35" s="26"/>
      <c r="F35" s="26">
        <v>0</v>
      </c>
      <c r="G35" s="20">
        <f t="shared" si="2"/>
        <v>0</v>
      </c>
      <c r="H35" s="26"/>
      <c r="I35" s="26">
        <v>0</v>
      </c>
      <c r="J35" s="20" t="e">
        <f t="shared" si="3"/>
        <v>#DIV/0!</v>
      </c>
      <c r="K35" s="20" t="e">
        <f t="shared" si="4"/>
        <v>#DIV/0!</v>
      </c>
      <c r="L35" s="20" t="e">
        <f t="shared" si="5"/>
        <v>#DIV/0!</v>
      </c>
      <c r="M35" s="7"/>
    </row>
    <row r="36" spans="1:13" ht="15.6" x14ac:dyDescent="0.3">
      <c r="A36" s="121" t="s">
        <v>464</v>
      </c>
      <c r="B36" s="24" t="s">
        <v>19</v>
      </c>
      <c r="C36" s="25" t="s">
        <v>463</v>
      </c>
      <c r="D36" s="26">
        <f t="shared" si="1"/>
        <v>0</v>
      </c>
      <c r="E36" s="26"/>
      <c r="F36" s="26"/>
      <c r="G36" s="20">
        <f t="shared" si="2"/>
        <v>0</v>
      </c>
      <c r="H36" s="26"/>
      <c r="I36" s="26"/>
      <c r="J36" s="20" t="e">
        <f t="shared" si="3"/>
        <v>#DIV/0!</v>
      </c>
      <c r="K36" s="20" t="e">
        <f t="shared" si="4"/>
        <v>#DIV/0!</v>
      </c>
      <c r="L36" s="20" t="e">
        <f t="shared" si="5"/>
        <v>#DIV/0!</v>
      </c>
      <c r="M36" s="7"/>
    </row>
    <row r="37" spans="1:13" ht="47.25" customHeight="1" x14ac:dyDescent="0.3">
      <c r="A37" s="111" t="s">
        <v>475</v>
      </c>
      <c r="B37" s="24" t="s">
        <v>19</v>
      </c>
      <c r="C37" s="25" t="s">
        <v>346</v>
      </c>
      <c r="D37" s="26">
        <f t="shared" si="1"/>
        <v>1100000</v>
      </c>
      <c r="E37" s="26">
        <f>E38</f>
        <v>1100000</v>
      </c>
      <c r="F37" s="26">
        <f>F38</f>
        <v>0</v>
      </c>
      <c r="G37" s="20">
        <f t="shared" si="2"/>
        <v>803017.86</v>
      </c>
      <c r="H37" s="26">
        <f>H38</f>
        <v>803017.86</v>
      </c>
      <c r="I37" s="26">
        <f>I38</f>
        <v>0</v>
      </c>
      <c r="J37" s="20"/>
      <c r="K37" s="20"/>
      <c r="L37" s="20"/>
      <c r="M37" s="7"/>
    </row>
    <row r="38" spans="1:13" ht="67.5" customHeight="1" x14ac:dyDescent="0.3">
      <c r="A38" s="111" t="s">
        <v>476</v>
      </c>
      <c r="B38" s="24" t="s">
        <v>19</v>
      </c>
      <c r="C38" s="25" t="s">
        <v>345</v>
      </c>
      <c r="D38" s="26">
        <f>E38+F38</f>
        <v>1100000</v>
      </c>
      <c r="E38" s="26">
        <v>1100000</v>
      </c>
      <c r="F38" s="26"/>
      <c r="G38" s="20">
        <f>H38+I38</f>
        <v>803017.86</v>
      </c>
      <c r="H38" s="26">
        <v>803017.86</v>
      </c>
      <c r="I38" s="26"/>
      <c r="J38" s="20">
        <f t="shared" si="3"/>
        <v>73.001623636363632</v>
      </c>
      <c r="K38" s="20"/>
      <c r="L38" s="20"/>
      <c r="M38" s="7"/>
    </row>
    <row r="39" spans="1:13" ht="15.6" x14ac:dyDescent="0.3">
      <c r="A39" s="112" t="s">
        <v>54</v>
      </c>
      <c r="B39" s="47" t="s">
        <v>19</v>
      </c>
      <c r="C39" s="48" t="s">
        <v>55</v>
      </c>
      <c r="D39" s="49">
        <f t="shared" si="1"/>
        <v>918000</v>
      </c>
      <c r="E39" s="49">
        <f>E40+E43</f>
        <v>0</v>
      </c>
      <c r="F39" s="49">
        <f>F40+F43</f>
        <v>918000</v>
      </c>
      <c r="G39" s="53">
        <f t="shared" si="2"/>
        <v>26941.129999999997</v>
      </c>
      <c r="H39" s="49">
        <f>H40+H43</f>
        <v>-10</v>
      </c>
      <c r="I39" s="49">
        <f>I40+I43</f>
        <v>26951.129999999997</v>
      </c>
      <c r="J39" s="53">
        <f t="shared" si="3"/>
        <v>2.934763616557734</v>
      </c>
      <c r="K39" s="53" t="e">
        <f t="shared" si="4"/>
        <v>#DIV/0!</v>
      </c>
      <c r="L39" s="53">
        <f t="shared" si="5"/>
        <v>2.9358529411764702</v>
      </c>
      <c r="M39" s="7"/>
    </row>
    <row r="40" spans="1:13" ht="15.6" x14ac:dyDescent="0.3">
      <c r="A40" s="114" t="s">
        <v>56</v>
      </c>
      <c r="B40" s="24" t="s">
        <v>19</v>
      </c>
      <c r="C40" s="25" t="s">
        <v>57</v>
      </c>
      <c r="D40" s="26">
        <f t="shared" si="1"/>
        <v>400000</v>
      </c>
      <c r="E40" s="26">
        <f>E42+E41</f>
        <v>0</v>
      </c>
      <c r="F40" s="26">
        <f>F42</f>
        <v>400000</v>
      </c>
      <c r="G40" s="53">
        <f t="shared" si="2"/>
        <v>22846.67</v>
      </c>
      <c r="H40" s="26">
        <f>H42+H41</f>
        <v>0</v>
      </c>
      <c r="I40" s="26">
        <f>I42</f>
        <v>22846.67</v>
      </c>
      <c r="J40" s="20">
        <f t="shared" si="3"/>
        <v>5.7116674999999999</v>
      </c>
      <c r="K40" s="20" t="e">
        <f t="shared" si="4"/>
        <v>#DIV/0!</v>
      </c>
      <c r="L40" s="20">
        <f t="shared" si="5"/>
        <v>5.7116674999999999</v>
      </c>
      <c r="M40" s="7"/>
    </row>
    <row r="41" spans="1:13" ht="78" x14ac:dyDescent="0.3">
      <c r="A41" s="114" t="s">
        <v>441</v>
      </c>
      <c r="B41" s="24"/>
      <c r="C41" s="25" t="s">
        <v>439</v>
      </c>
      <c r="D41" s="26">
        <f>E41+F41</f>
        <v>0</v>
      </c>
      <c r="E41" s="26"/>
      <c r="F41" s="26"/>
      <c r="G41" s="53">
        <f>H41+I41</f>
        <v>0</v>
      </c>
      <c r="H41" s="26"/>
      <c r="I41" s="26"/>
      <c r="J41" s="20" t="e">
        <f t="shared" si="3"/>
        <v>#DIV/0!</v>
      </c>
      <c r="K41" s="20"/>
      <c r="L41" s="20"/>
      <c r="M41" s="7"/>
    </row>
    <row r="42" spans="1:13" ht="78" x14ac:dyDescent="0.3">
      <c r="A42" s="114" t="s">
        <v>58</v>
      </c>
      <c r="B42" s="24" t="s">
        <v>19</v>
      </c>
      <c r="C42" s="25" t="s">
        <v>440</v>
      </c>
      <c r="D42" s="26">
        <f t="shared" si="1"/>
        <v>400000</v>
      </c>
      <c r="E42" s="26"/>
      <c r="F42" s="26">
        <v>400000</v>
      </c>
      <c r="G42" s="20">
        <f t="shared" si="2"/>
        <v>22846.67</v>
      </c>
      <c r="H42" s="26"/>
      <c r="I42" s="26">
        <v>22846.67</v>
      </c>
      <c r="J42" s="20">
        <f t="shared" si="3"/>
        <v>5.7116674999999999</v>
      </c>
      <c r="K42" s="20" t="e">
        <f t="shared" si="4"/>
        <v>#DIV/0!</v>
      </c>
      <c r="L42" s="20">
        <f t="shared" si="5"/>
        <v>5.7116674999999999</v>
      </c>
      <c r="M42" s="7"/>
    </row>
    <row r="43" spans="1:13" ht="15.6" x14ac:dyDescent="0.3">
      <c r="A43" s="114" t="s">
        <v>59</v>
      </c>
      <c r="B43" s="24" t="s">
        <v>19</v>
      </c>
      <c r="C43" s="25" t="s">
        <v>60</v>
      </c>
      <c r="D43" s="26">
        <f t="shared" si="1"/>
        <v>518000</v>
      </c>
      <c r="E43" s="26">
        <f>E44+E45+E46</f>
        <v>0</v>
      </c>
      <c r="F43" s="26">
        <f>F44+F46</f>
        <v>518000</v>
      </c>
      <c r="G43" s="20">
        <f t="shared" si="2"/>
        <v>4094.46</v>
      </c>
      <c r="H43" s="26">
        <f>H44+H45+H46</f>
        <v>-10</v>
      </c>
      <c r="I43" s="26">
        <f>I44+I46+I45</f>
        <v>4104.46</v>
      </c>
      <c r="J43" s="20">
        <f t="shared" si="3"/>
        <v>0.7904362934362934</v>
      </c>
      <c r="K43" s="20" t="e">
        <f t="shared" si="4"/>
        <v>#DIV/0!</v>
      </c>
      <c r="L43" s="20">
        <f t="shared" si="5"/>
        <v>0.79236679536679544</v>
      </c>
      <c r="M43" s="7"/>
    </row>
    <row r="44" spans="1:13" ht="62.4" x14ac:dyDescent="0.3">
      <c r="A44" s="114" t="s">
        <v>61</v>
      </c>
      <c r="B44" s="24" t="s">
        <v>19</v>
      </c>
      <c r="C44" s="25" t="s">
        <v>465</v>
      </c>
      <c r="D44" s="26">
        <f t="shared" si="1"/>
        <v>408000</v>
      </c>
      <c r="E44" s="26"/>
      <c r="F44" s="26">
        <v>408000</v>
      </c>
      <c r="G44" s="20">
        <f t="shared" si="2"/>
        <v>-20</v>
      </c>
      <c r="H44" s="26"/>
      <c r="I44" s="26">
        <v>-20</v>
      </c>
      <c r="J44" s="20">
        <f t="shared" si="3"/>
        <v>-4.9019607843137254E-3</v>
      </c>
      <c r="K44" s="20" t="e">
        <f t="shared" si="4"/>
        <v>#DIV/0!</v>
      </c>
      <c r="L44" s="20">
        <f t="shared" si="5"/>
        <v>-4.9019607843137254E-3</v>
      </c>
      <c r="M44" s="7"/>
    </row>
    <row r="45" spans="1:13" ht="63.75" customHeight="1" x14ac:dyDescent="0.3">
      <c r="A45" s="114" t="s">
        <v>453</v>
      </c>
      <c r="B45" s="24" t="s">
        <v>19</v>
      </c>
      <c r="C45" s="25" t="s">
        <v>450</v>
      </c>
      <c r="D45" s="26">
        <f t="shared" si="1"/>
        <v>0</v>
      </c>
      <c r="E45" s="26"/>
      <c r="F45" s="26"/>
      <c r="G45" s="20">
        <f t="shared" si="2"/>
        <v>-10</v>
      </c>
      <c r="H45" s="26">
        <v>-10</v>
      </c>
      <c r="I45" s="26"/>
      <c r="J45" s="20" t="e">
        <f t="shared" si="3"/>
        <v>#DIV/0!</v>
      </c>
      <c r="K45" s="20"/>
      <c r="L45" s="20"/>
      <c r="M45" s="7"/>
    </row>
    <row r="46" spans="1:13" ht="62.4" x14ac:dyDescent="0.3">
      <c r="A46" s="114" t="s">
        <v>62</v>
      </c>
      <c r="B46" s="24" t="s">
        <v>19</v>
      </c>
      <c r="C46" s="25" t="s">
        <v>336</v>
      </c>
      <c r="D46" s="26">
        <f t="shared" si="1"/>
        <v>110000</v>
      </c>
      <c r="E46" s="26"/>
      <c r="F46" s="26">
        <v>110000</v>
      </c>
      <c r="G46" s="20">
        <f t="shared" si="2"/>
        <v>4124.46</v>
      </c>
      <c r="H46" s="26"/>
      <c r="I46" s="26">
        <v>4124.46</v>
      </c>
      <c r="J46" s="20">
        <f t="shared" si="3"/>
        <v>3.7495090909090907</v>
      </c>
      <c r="K46" s="20" t="e">
        <f t="shared" si="4"/>
        <v>#DIV/0!</v>
      </c>
      <c r="L46" s="20">
        <f t="shared" si="5"/>
        <v>3.7495090909090907</v>
      </c>
      <c r="M46" s="7"/>
    </row>
    <row r="47" spans="1:13" ht="15.6" x14ac:dyDescent="0.3">
      <c r="A47" s="115" t="s">
        <v>63</v>
      </c>
      <c r="B47" s="47" t="s">
        <v>19</v>
      </c>
      <c r="C47" s="48" t="s">
        <v>64</v>
      </c>
      <c r="D47" s="49">
        <f t="shared" si="1"/>
        <v>400000</v>
      </c>
      <c r="E47" s="49">
        <f>E48+E50</f>
        <v>400000</v>
      </c>
      <c r="F47" s="49">
        <f>F48+F50</f>
        <v>0</v>
      </c>
      <c r="G47" s="53">
        <f t="shared" si="2"/>
        <v>45439.61</v>
      </c>
      <c r="H47" s="49">
        <f>H48+H50</f>
        <v>45439.61</v>
      </c>
      <c r="I47" s="49">
        <f>I48+I50</f>
        <v>0</v>
      </c>
      <c r="J47" s="53">
        <f t="shared" si="3"/>
        <v>11.3599025</v>
      </c>
      <c r="K47" s="53">
        <f t="shared" si="4"/>
        <v>11.3599025</v>
      </c>
      <c r="L47" s="53" t="e">
        <f t="shared" si="5"/>
        <v>#DIV/0!</v>
      </c>
      <c r="M47" s="7"/>
    </row>
    <row r="48" spans="1:13" ht="46.8" x14ac:dyDescent="0.3">
      <c r="A48" s="114" t="s">
        <v>65</v>
      </c>
      <c r="B48" s="24" t="s">
        <v>19</v>
      </c>
      <c r="C48" s="25" t="s">
        <v>66</v>
      </c>
      <c r="D48" s="26">
        <f t="shared" si="1"/>
        <v>400000</v>
      </c>
      <c r="E48" s="26">
        <f>E49</f>
        <v>400000</v>
      </c>
      <c r="F48" s="26">
        <f>F49</f>
        <v>0</v>
      </c>
      <c r="G48" s="20">
        <f t="shared" si="2"/>
        <v>45439.61</v>
      </c>
      <c r="H48" s="26">
        <f>H49</f>
        <v>45439.61</v>
      </c>
      <c r="I48" s="26">
        <f>I49</f>
        <v>0</v>
      </c>
      <c r="J48" s="20">
        <f t="shared" si="3"/>
        <v>11.3599025</v>
      </c>
      <c r="K48" s="20">
        <f t="shared" si="4"/>
        <v>11.3599025</v>
      </c>
      <c r="L48" s="20" t="e">
        <f t="shared" si="5"/>
        <v>#DIV/0!</v>
      </c>
      <c r="M48" s="7"/>
    </row>
    <row r="49" spans="1:13" ht="78" x14ac:dyDescent="0.3">
      <c r="A49" s="114" t="s">
        <v>67</v>
      </c>
      <c r="B49" s="24" t="s">
        <v>19</v>
      </c>
      <c r="C49" s="25" t="s">
        <v>68</v>
      </c>
      <c r="D49" s="26">
        <f t="shared" si="1"/>
        <v>400000</v>
      </c>
      <c r="E49" s="26">
        <v>400000</v>
      </c>
      <c r="F49" s="26"/>
      <c r="G49" s="20">
        <f t="shared" si="2"/>
        <v>45439.61</v>
      </c>
      <c r="H49" s="26">
        <v>45439.61</v>
      </c>
      <c r="I49" s="26"/>
      <c r="J49" s="20">
        <f t="shared" si="3"/>
        <v>11.3599025</v>
      </c>
      <c r="K49" s="20">
        <f t="shared" si="4"/>
        <v>11.3599025</v>
      </c>
      <c r="L49" s="20" t="e">
        <f t="shared" si="5"/>
        <v>#DIV/0!</v>
      </c>
      <c r="M49" s="7"/>
    </row>
    <row r="50" spans="1:13" ht="62.4" x14ac:dyDescent="0.3">
      <c r="A50" s="114" t="s">
        <v>69</v>
      </c>
      <c r="B50" s="24" t="s">
        <v>19</v>
      </c>
      <c r="C50" s="25" t="s">
        <v>70</v>
      </c>
      <c r="D50" s="26">
        <f t="shared" si="1"/>
        <v>0</v>
      </c>
      <c r="E50" s="26">
        <f>E51</f>
        <v>0</v>
      </c>
      <c r="F50" s="26">
        <f>F51</f>
        <v>0</v>
      </c>
      <c r="G50" s="20">
        <f t="shared" si="2"/>
        <v>0</v>
      </c>
      <c r="H50" s="26">
        <f>H51</f>
        <v>0</v>
      </c>
      <c r="I50" s="26">
        <f>I51</f>
        <v>0</v>
      </c>
      <c r="J50" s="20" t="e">
        <f t="shared" ref="J50:J107" si="6">G50/D50*100</f>
        <v>#DIV/0!</v>
      </c>
      <c r="K50" s="20" t="e">
        <f t="shared" ref="K50:K107" si="7">H50/E50*100</f>
        <v>#DIV/0!</v>
      </c>
      <c r="L50" s="20" t="e">
        <f t="shared" ref="L50:L107" si="8">I50/F50*100</f>
        <v>#DIV/0!</v>
      </c>
      <c r="M50" s="7"/>
    </row>
    <row r="51" spans="1:13" ht="109.2" x14ac:dyDescent="0.3">
      <c r="A51" s="114" t="s">
        <v>71</v>
      </c>
      <c r="B51" s="24" t="s">
        <v>19</v>
      </c>
      <c r="C51" s="25" t="s">
        <v>72</v>
      </c>
      <c r="D51" s="26">
        <f t="shared" si="1"/>
        <v>0</v>
      </c>
      <c r="E51" s="26">
        <f>E52</f>
        <v>0</v>
      </c>
      <c r="F51" s="26">
        <f>F52</f>
        <v>0</v>
      </c>
      <c r="G51" s="20">
        <f t="shared" si="2"/>
        <v>0</v>
      </c>
      <c r="H51" s="26">
        <f>H52</f>
        <v>0</v>
      </c>
      <c r="I51" s="26">
        <f>I52</f>
        <v>0</v>
      </c>
      <c r="J51" s="20" t="e">
        <f t="shared" si="6"/>
        <v>#DIV/0!</v>
      </c>
      <c r="K51" s="20" t="e">
        <f t="shared" si="7"/>
        <v>#DIV/0!</v>
      </c>
      <c r="L51" s="20" t="e">
        <f t="shared" si="8"/>
        <v>#DIV/0!</v>
      </c>
      <c r="M51" s="7"/>
    </row>
    <row r="52" spans="1:13" ht="124.8" x14ac:dyDescent="0.3">
      <c r="A52" s="114" t="s">
        <v>73</v>
      </c>
      <c r="B52" s="24" t="s">
        <v>19</v>
      </c>
      <c r="C52" s="25" t="s">
        <v>74</v>
      </c>
      <c r="D52" s="26">
        <f t="shared" si="1"/>
        <v>0</v>
      </c>
      <c r="E52" s="26"/>
      <c r="F52" s="26"/>
      <c r="G52" s="20">
        <f t="shared" si="2"/>
        <v>0</v>
      </c>
      <c r="H52" s="26"/>
      <c r="I52" s="26"/>
      <c r="J52" s="20" t="e">
        <f t="shared" si="6"/>
        <v>#DIV/0!</v>
      </c>
      <c r="K52" s="20" t="e">
        <f t="shared" si="7"/>
        <v>#DIV/0!</v>
      </c>
      <c r="L52" s="20" t="e">
        <f t="shared" si="8"/>
        <v>#DIV/0!</v>
      </c>
      <c r="M52" s="7"/>
    </row>
    <row r="53" spans="1:13" ht="78" x14ac:dyDescent="0.3">
      <c r="A53" s="115" t="s">
        <v>75</v>
      </c>
      <c r="B53" s="47" t="s">
        <v>19</v>
      </c>
      <c r="C53" s="48" t="s">
        <v>76</v>
      </c>
      <c r="D53" s="49">
        <f t="shared" si="1"/>
        <v>2985911</v>
      </c>
      <c r="E53" s="49">
        <f t="shared" ref="E53:I53" si="9">E54</f>
        <v>2247411</v>
      </c>
      <c r="F53" s="49">
        <f t="shared" si="9"/>
        <v>738500</v>
      </c>
      <c r="G53" s="53">
        <f t="shared" si="2"/>
        <v>65496.880000000005</v>
      </c>
      <c r="H53" s="49">
        <f t="shared" si="9"/>
        <v>26263.5</v>
      </c>
      <c r="I53" s="49">
        <f t="shared" si="9"/>
        <v>39233.380000000005</v>
      </c>
      <c r="J53" s="53">
        <f t="shared" si="6"/>
        <v>2.1935308855488325</v>
      </c>
      <c r="K53" s="53">
        <f t="shared" si="7"/>
        <v>1.16861134879201</v>
      </c>
      <c r="L53" s="53">
        <f t="shared" si="8"/>
        <v>5.3125768449559931</v>
      </c>
      <c r="M53" s="7"/>
    </row>
    <row r="54" spans="1:13" ht="140.4" x14ac:dyDescent="0.3">
      <c r="A54" s="114" t="s">
        <v>77</v>
      </c>
      <c r="B54" s="24" t="s">
        <v>19</v>
      </c>
      <c r="C54" s="25" t="s">
        <v>78</v>
      </c>
      <c r="D54" s="26">
        <f t="shared" si="1"/>
        <v>2985911</v>
      </c>
      <c r="E54" s="26">
        <f>E55+E59</f>
        <v>2247411</v>
      </c>
      <c r="F54" s="26">
        <f>F55+F59+F58</f>
        <v>738500</v>
      </c>
      <c r="G54" s="20">
        <f>H54+I54</f>
        <v>65496.880000000005</v>
      </c>
      <c r="H54" s="26">
        <f>H55+H59+H62</f>
        <v>26263.5</v>
      </c>
      <c r="I54" s="26">
        <f>I55+I59+I58</f>
        <v>39233.380000000005</v>
      </c>
      <c r="J54" s="20">
        <f t="shared" si="6"/>
        <v>2.1935308855488325</v>
      </c>
      <c r="K54" s="20">
        <f t="shared" si="7"/>
        <v>1.16861134879201</v>
      </c>
      <c r="L54" s="20">
        <f t="shared" si="8"/>
        <v>5.3125768449559931</v>
      </c>
      <c r="M54" s="7"/>
    </row>
    <row r="55" spans="1:13" ht="109.2" x14ac:dyDescent="0.3">
      <c r="A55" s="114" t="s">
        <v>79</v>
      </c>
      <c r="B55" s="24" t="s">
        <v>19</v>
      </c>
      <c r="C55" s="25" t="s">
        <v>80</v>
      </c>
      <c r="D55" s="26">
        <f t="shared" si="1"/>
        <v>1303811</v>
      </c>
      <c r="E55" s="26">
        <f t="shared" ref="E55" si="10">SUM(E56:E57)</f>
        <v>946311</v>
      </c>
      <c r="F55" s="26">
        <f>F57</f>
        <v>357500</v>
      </c>
      <c r="G55" s="20">
        <f t="shared" ref="G55:G61" si="11">H55+I55</f>
        <v>13707</v>
      </c>
      <c r="H55" s="26">
        <f>SUM(H56:H57)</f>
        <v>6853.5</v>
      </c>
      <c r="I55" s="26">
        <f>I57</f>
        <v>6853.5</v>
      </c>
      <c r="J55" s="20">
        <f t="shared" si="6"/>
        <v>1.0513026811401345</v>
      </c>
      <c r="K55" s="20">
        <f t="shared" si="7"/>
        <v>0.72423336514105829</v>
      </c>
      <c r="L55" s="20">
        <f t="shared" si="8"/>
        <v>1.9170629370629368</v>
      </c>
      <c r="M55" s="7"/>
    </row>
    <row r="56" spans="1:13" ht="140.4" x14ac:dyDescent="0.3">
      <c r="A56" s="114" t="s">
        <v>81</v>
      </c>
      <c r="B56" s="24" t="s">
        <v>19</v>
      </c>
      <c r="C56" s="25" t="s">
        <v>82</v>
      </c>
      <c r="D56" s="26">
        <f t="shared" si="1"/>
        <v>617400</v>
      </c>
      <c r="E56" s="26">
        <v>617400</v>
      </c>
      <c r="F56" s="26"/>
      <c r="G56" s="20">
        <f t="shared" si="11"/>
        <v>0</v>
      </c>
      <c r="H56" s="26"/>
      <c r="I56" s="26"/>
      <c r="J56" s="20">
        <f t="shared" si="6"/>
        <v>0</v>
      </c>
      <c r="K56" s="20">
        <f t="shared" si="7"/>
        <v>0</v>
      </c>
      <c r="L56" s="20" t="e">
        <f t="shared" si="8"/>
        <v>#DIV/0!</v>
      </c>
      <c r="M56" s="7"/>
    </row>
    <row r="57" spans="1:13" ht="124.8" x14ac:dyDescent="0.3">
      <c r="A57" s="114" t="s">
        <v>83</v>
      </c>
      <c r="B57" s="24" t="s">
        <v>19</v>
      </c>
      <c r="C57" s="25" t="s">
        <v>84</v>
      </c>
      <c r="D57" s="26">
        <f t="shared" si="1"/>
        <v>686411</v>
      </c>
      <c r="E57" s="26">
        <v>328911</v>
      </c>
      <c r="F57" s="26">
        <v>357500</v>
      </c>
      <c r="G57" s="20">
        <f t="shared" si="11"/>
        <v>13707</v>
      </c>
      <c r="H57" s="26">
        <v>6853.5</v>
      </c>
      <c r="I57" s="26">
        <v>6853.5</v>
      </c>
      <c r="J57" s="20">
        <f t="shared" si="6"/>
        <v>1.9969085577008525</v>
      </c>
      <c r="K57" s="20">
        <f t="shared" si="7"/>
        <v>2.0836943732499065</v>
      </c>
      <c r="L57" s="20">
        <f t="shared" si="8"/>
        <v>1.9170629370629368</v>
      </c>
      <c r="M57" s="7"/>
    </row>
    <row r="58" spans="1:13" ht="93.75" customHeight="1" x14ac:dyDescent="0.3">
      <c r="A58" s="116" t="s">
        <v>478</v>
      </c>
      <c r="B58" s="24" t="s">
        <v>19</v>
      </c>
      <c r="C58" s="25" t="s">
        <v>445</v>
      </c>
      <c r="D58" s="26">
        <f>E58+F58</f>
        <v>5000</v>
      </c>
      <c r="E58" s="26"/>
      <c r="F58" s="26">
        <v>5000</v>
      </c>
      <c r="G58" s="20">
        <f>I58</f>
        <v>0</v>
      </c>
      <c r="H58" s="26"/>
      <c r="I58" s="26"/>
      <c r="J58" s="26">
        <f t="shared" si="6"/>
        <v>0</v>
      </c>
      <c r="K58" s="20"/>
      <c r="L58" s="20"/>
      <c r="M58" s="7"/>
    </row>
    <row r="59" spans="1:13" ht="124.8" x14ac:dyDescent="0.3">
      <c r="A59" s="114" t="s">
        <v>85</v>
      </c>
      <c r="B59" s="24" t="s">
        <v>19</v>
      </c>
      <c r="C59" s="25" t="s">
        <v>86</v>
      </c>
      <c r="D59" s="26">
        <f t="shared" si="1"/>
        <v>1677100</v>
      </c>
      <c r="E59" s="26">
        <f>E60+E61</f>
        <v>1301100</v>
      </c>
      <c r="F59" s="26">
        <f>F60+F61</f>
        <v>376000</v>
      </c>
      <c r="G59" s="20">
        <f t="shared" si="11"/>
        <v>51789.880000000005</v>
      </c>
      <c r="H59" s="26">
        <f t="shared" ref="H59" si="12">SUM(H60:H61)</f>
        <v>19410</v>
      </c>
      <c r="I59" s="26">
        <f>I61</f>
        <v>32379.88</v>
      </c>
      <c r="J59" s="26">
        <f>J60+J61</f>
        <v>10.103484831165773</v>
      </c>
      <c r="K59" s="20">
        <f t="shared" si="7"/>
        <v>1.4918146183998156</v>
      </c>
      <c r="L59" s="20">
        <f t="shared" si="8"/>
        <v>8.6116702127659579</v>
      </c>
      <c r="M59" s="7"/>
    </row>
    <row r="60" spans="1:13" ht="109.2" x14ac:dyDescent="0.3">
      <c r="A60" s="114" t="s">
        <v>87</v>
      </c>
      <c r="B60" s="24" t="s">
        <v>19</v>
      </c>
      <c r="C60" s="25" t="s">
        <v>88</v>
      </c>
      <c r="D60" s="26">
        <f t="shared" si="1"/>
        <v>1301100</v>
      </c>
      <c r="E60" s="26">
        <v>1301100</v>
      </c>
      <c r="F60" s="26"/>
      <c r="G60" s="20">
        <f t="shared" si="11"/>
        <v>19410</v>
      </c>
      <c r="H60" s="26">
        <v>19410</v>
      </c>
      <c r="I60" s="26"/>
      <c r="J60" s="20">
        <f t="shared" si="6"/>
        <v>1.4918146183998156</v>
      </c>
      <c r="K60" s="20">
        <f t="shared" si="7"/>
        <v>1.4918146183998156</v>
      </c>
      <c r="L60" s="20" t="e">
        <f t="shared" si="8"/>
        <v>#DIV/0!</v>
      </c>
      <c r="M60" s="7"/>
    </row>
    <row r="61" spans="1:13" ht="93.6" x14ac:dyDescent="0.3">
      <c r="A61" s="114" t="s">
        <v>89</v>
      </c>
      <c r="B61" s="24" t="s">
        <v>19</v>
      </c>
      <c r="C61" s="25" t="s">
        <v>429</v>
      </c>
      <c r="D61" s="26">
        <f t="shared" si="1"/>
        <v>376000</v>
      </c>
      <c r="E61" s="26"/>
      <c r="F61" s="26">
        <v>376000</v>
      </c>
      <c r="G61" s="20">
        <f t="shared" si="11"/>
        <v>32379.88</v>
      </c>
      <c r="H61" s="26"/>
      <c r="I61" s="26">
        <v>32379.88</v>
      </c>
      <c r="J61" s="20">
        <f t="shared" si="6"/>
        <v>8.6116702127659579</v>
      </c>
      <c r="K61" s="20" t="e">
        <f t="shared" si="7"/>
        <v>#DIV/0!</v>
      </c>
      <c r="L61" s="20">
        <f t="shared" si="8"/>
        <v>8.6116702127659579</v>
      </c>
      <c r="M61" s="7"/>
    </row>
    <row r="62" spans="1:13" ht="313.5" customHeight="1" x14ac:dyDescent="0.3">
      <c r="A62" s="114" t="s">
        <v>436</v>
      </c>
      <c r="B62" s="24" t="s">
        <v>19</v>
      </c>
      <c r="C62" s="25" t="s">
        <v>483</v>
      </c>
      <c r="D62" s="26">
        <f>E62+F62</f>
        <v>0</v>
      </c>
      <c r="E62" s="26"/>
      <c r="F62" s="26"/>
      <c r="G62" s="20">
        <f>H62+I62</f>
        <v>0</v>
      </c>
      <c r="H62" s="26"/>
      <c r="I62" s="26"/>
      <c r="J62" s="20" t="e">
        <f t="shared" si="6"/>
        <v>#DIV/0!</v>
      </c>
      <c r="K62" s="20"/>
      <c r="L62" s="20"/>
      <c r="M62" s="7"/>
    </row>
    <row r="63" spans="1:13" ht="31.2" x14ac:dyDescent="0.3">
      <c r="A63" s="115" t="s">
        <v>90</v>
      </c>
      <c r="B63" s="47" t="s">
        <v>19</v>
      </c>
      <c r="C63" s="48" t="s">
        <v>91</v>
      </c>
      <c r="D63" s="49">
        <f t="shared" si="1"/>
        <v>310000</v>
      </c>
      <c r="E63" s="49">
        <f>E64</f>
        <v>310000</v>
      </c>
      <c r="F63" s="49">
        <f>F64</f>
        <v>0</v>
      </c>
      <c r="G63" s="53">
        <f t="shared" si="2"/>
        <v>154.91</v>
      </c>
      <c r="H63" s="49">
        <f>H64</f>
        <v>154.91</v>
      </c>
      <c r="I63" s="49">
        <f>I64</f>
        <v>0</v>
      </c>
      <c r="J63" s="53">
        <f t="shared" si="6"/>
        <v>4.9970967741935483E-2</v>
      </c>
      <c r="K63" s="53">
        <f t="shared" si="7"/>
        <v>4.9970967741935483E-2</v>
      </c>
      <c r="L63" s="53" t="e">
        <f t="shared" si="8"/>
        <v>#DIV/0!</v>
      </c>
      <c r="M63" s="7"/>
    </row>
    <row r="64" spans="1:13" ht="31.2" x14ac:dyDescent="0.3">
      <c r="A64" s="114" t="s">
        <v>92</v>
      </c>
      <c r="B64" s="24" t="s">
        <v>19</v>
      </c>
      <c r="C64" s="25" t="s">
        <v>93</v>
      </c>
      <c r="D64" s="26">
        <f t="shared" si="1"/>
        <v>310000</v>
      </c>
      <c r="E64" s="26">
        <f>SUM(E65:E68)</f>
        <v>310000</v>
      </c>
      <c r="F64" s="26">
        <f>SUM(F65:F68)</f>
        <v>0</v>
      </c>
      <c r="G64" s="20">
        <f t="shared" si="2"/>
        <v>154.91</v>
      </c>
      <c r="H64" s="26">
        <f>SUM(H65:H68)</f>
        <v>154.91</v>
      </c>
      <c r="I64" s="26">
        <f>SUM(I65:I68)</f>
        <v>0</v>
      </c>
      <c r="J64" s="20">
        <f t="shared" si="6"/>
        <v>4.9970967741935483E-2</v>
      </c>
      <c r="K64" s="20">
        <f t="shared" si="7"/>
        <v>4.9970967741935483E-2</v>
      </c>
      <c r="L64" s="20" t="e">
        <f t="shared" si="8"/>
        <v>#DIV/0!</v>
      </c>
      <c r="M64" s="7"/>
    </row>
    <row r="65" spans="1:13" ht="46.8" x14ac:dyDescent="0.3">
      <c r="A65" s="114" t="s">
        <v>94</v>
      </c>
      <c r="B65" s="24" t="s">
        <v>19</v>
      </c>
      <c r="C65" s="25" t="s">
        <v>95</v>
      </c>
      <c r="D65" s="26">
        <f t="shared" si="1"/>
        <v>145000</v>
      </c>
      <c r="E65" s="26">
        <v>145000</v>
      </c>
      <c r="F65" s="26"/>
      <c r="G65" s="20">
        <f t="shared" si="2"/>
        <v>50.28</v>
      </c>
      <c r="H65" s="26">
        <v>50.28</v>
      </c>
      <c r="I65" s="26"/>
      <c r="J65" s="20">
        <f t="shared" si="6"/>
        <v>3.4675862068965516E-2</v>
      </c>
      <c r="K65" s="20">
        <f t="shared" si="7"/>
        <v>3.4675862068965516E-2</v>
      </c>
      <c r="L65" s="20" t="e">
        <f t="shared" si="8"/>
        <v>#DIV/0!</v>
      </c>
      <c r="M65" s="7"/>
    </row>
    <row r="66" spans="1:13" ht="46.8" x14ac:dyDescent="0.3">
      <c r="A66" s="114" t="s">
        <v>96</v>
      </c>
      <c r="B66" s="24" t="s">
        <v>19</v>
      </c>
      <c r="C66" s="25" t="s">
        <v>442</v>
      </c>
      <c r="D66" s="26">
        <f t="shared" si="1"/>
        <v>1000</v>
      </c>
      <c r="E66" s="26">
        <v>1000</v>
      </c>
      <c r="F66" s="26"/>
      <c r="G66" s="49">
        <f>H66</f>
        <v>104.63</v>
      </c>
      <c r="H66" s="26">
        <v>104.63</v>
      </c>
      <c r="I66" s="26"/>
      <c r="J66" s="20">
        <f t="shared" si="6"/>
        <v>10.463000000000001</v>
      </c>
      <c r="K66" s="20">
        <f t="shared" si="7"/>
        <v>10.463000000000001</v>
      </c>
      <c r="L66" s="20" t="e">
        <f t="shared" si="8"/>
        <v>#DIV/0!</v>
      </c>
      <c r="M66" s="7"/>
    </row>
    <row r="67" spans="1:13" ht="31.2" x14ac:dyDescent="0.3">
      <c r="A67" s="114" t="s">
        <v>97</v>
      </c>
      <c r="B67" s="24" t="s">
        <v>19</v>
      </c>
      <c r="C67" s="25" t="s">
        <v>98</v>
      </c>
      <c r="D67" s="26">
        <f t="shared" si="1"/>
        <v>14000</v>
      </c>
      <c r="E67" s="26">
        <v>14000</v>
      </c>
      <c r="F67" s="26"/>
      <c r="G67" s="20">
        <f t="shared" si="2"/>
        <v>0</v>
      </c>
      <c r="H67" s="26"/>
      <c r="I67" s="26"/>
      <c r="J67" s="20">
        <f t="shared" si="6"/>
        <v>0</v>
      </c>
      <c r="K67" s="20">
        <f t="shared" si="7"/>
        <v>0</v>
      </c>
      <c r="L67" s="20" t="e">
        <f t="shared" si="8"/>
        <v>#DIV/0!</v>
      </c>
      <c r="M67" s="7"/>
    </row>
    <row r="68" spans="1:13" ht="31.2" x14ac:dyDescent="0.3">
      <c r="A68" s="114" t="s">
        <v>99</v>
      </c>
      <c r="B68" s="24" t="s">
        <v>19</v>
      </c>
      <c r="C68" s="25" t="s">
        <v>446</v>
      </c>
      <c r="D68" s="26">
        <f t="shared" si="1"/>
        <v>150000</v>
      </c>
      <c r="E68" s="26">
        <v>150000</v>
      </c>
      <c r="F68" s="26"/>
      <c r="G68" s="20">
        <f t="shared" si="2"/>
        <v>0</v>
      </c>
      <c r="H68" s="26"/>
      <c r="I68" s="26"/>
      <c r="J68" s="20">
        <f t="shared" si="6"/>
        <v>0</v>
      </c>
      <c r="K68" s="20">
        <f t="shared" si="7"/>
        <v>0</v>
      </c>
      <c r="L68" s="20" t="e">
        <f t="shared" si="8"/>
        <v>#DIV/0!</v>
      </c>
      <c r="M68" s="7"/>
    </row>
    <row r="69" spans="1:13" ht="62.4" x14ac:dyDescent="0.3">
      <c r="A69" s="115" t="s">
        <v>100</v>
      </c>
      <c r="B69" s="47" t="s">
        <v>19</v>
      </c>
      <c r="C69" s="48" t="s">
        <v>101</v>
      </c>
      <c r="D69" s="49">
        <f t="shared" si="1"/>
        <v>4911700</v>
      </c>
      <c r="E69" s="49">
        <f>E70+E74+E73</f>
        <v>4911600</v>
      </c>
      <c r="F69" s="49">
        <f>F75</f>
        <v>100</v>
      </c>
      <c r="G69" s="53">
        <f t="shared" si="2"/>
        <v>299076.40999999997</v>
      </c>
      <c r="H69" s="49">
        <f>H70+H74+H73</f>
        <v>299076.40999999997</v>
      </c>
      <c r="I69" s="49">
        <f>I75</f>
        <v>0</v>
      </c>
      <c r="J69" s="53">
        <f t="shared" si="6"/>
        <v>6.0890610175702911</v>
      </c>
      <c r="K69" s="53">
        <f t="shared" si="7"/>
        <v>6.0891849906344158</v>
      </c>
      <c r="L69" s="53">
        <f t="shared" si="8"/>
        <v>0</v>
      </c>
      <c r="M69" s="7"/>
    </row>
    <row r="70" spans="1:13" ht="31.2" x14ac:dyDescent="0.3">
      <c r="A70" s="114" t="s">
        <v>102</v>
      </c>
      <c r="B70" s="24" t="s">
        <v>19</v>
      </c>
      <c r="C70" s="25" t="s">
        <v>103</v>
      </c>
      <c r="D70" s="26">
        <f t="shared" si="1"/>
        <v>4911600</v>
      </c>
      <c r="E70" s="26">
        <f t="shared" ref="E70:H71" si="13">E71</f>
        <v>4911600</v>
      </c>
      <c r="F70" s="26"/>
      <c r="G70" s="20">
        <f t="shared" si="2"/>
        <v>251733.65</v>
      </c>
      <c r="H70" s="26">
        <f t="shared" si="13"/>
        <v>251733.65</v>
      </c>
      <c r="I70" s="26"/>
      <c r="J70" s="20">
        <f t="shared" si="6"/>
        <v>5.125288093492955</v>
      </c>
      <c r="K70" s="20">
        <f t="shared" si="7"/>
        <v>5.125288093492955</v>
      </c>
      <c r="L70" s="20" t="e">
        <f t="shared" si="8"/>
        <v>#DIV/0!</v>
      </c>
      <c r="M70" s="7"/>
    </row>
    <row r="71" spans="1:13" ht="31.2" x14ac:dyDescent="0.3">
      <c r="A71" s="114" t="s">
        <v>104</v>
      </c>
      <c r="B71" s="24" t="s">
        <v>19</v>
      </c>
      <c r="C71" s="25" t="s">
        <v>105</v>
      </c>
      <c r="D71" s="26">
        <f t="shared" si="1"/>
        <v>4911600</v>
      </c>
      <c r="E71" s="26">
        <f t="shared" si="13"/>
        <v>4911600</v>
      </c>
      <c r="F71" s="26"/>
      <c r="G71" s="20">
        <f t="shared" si="2"/>
        <v>251733.65</v>
      </c>
      <c r="H71" s="26">
        <f t="shared" si="13"/>
        <v>251733.65</v>
      </c>
      <c r="I71" s="26"/>
      <c r="J71" s="20">
        <f t="shared" si="6"/>
        <v>5.125288093492955</v>
      </c>
      <c r="K71" s="20">
        <f t="shared" si="7"/>
        <v>5.125288093492955</v>
      </c>
      <c r="L71" s="20" t="e">
        <f t="shared" si="8"/>
        <v>#DIV/0!</v>
      </c>
      <c r="M71" s="7"/>
    </row>
    <row r="72" spans="1:13" ht="46.8" x14ac:dyDescent="0.3">
      <c r="A72" s="114" t="s">
        <v>106</v>
      </c>
      <c r="B72" s="24" t="s">
        <v>19</v>
      </c>
      <c r="C72" s="25" t="s">
        <v>107</v>
      </c>
      <c r="D72" s="26">
        <f t="shared" si="1"/>
        <v>4911600</v>
      </c>
      <c r="E72" s="26">
        <v>4911600</v>
      </c>
      <c r="F72" s="26"/>
      <c r="G72" s="20">
        <f t="shared" si="2"/>
        <v>251733.65</v>
      </c>
      <c r="H72" s="26">
        <v>251733.65</v>
      </c>
      <c r="I72" s="26"/>
      <c r="J72" s="20">
        <f t="shared" si="6"/>
        <v>5.125288093492955</v>
      </c>
      <c r="K72" s="20">
        <f t="shared" si="7"/>
        <v>5.125288093492955</v>
      </c>
      <c r="L72" s="20" t="e">
        <f t="shared" si="8"/>
        <v>#DIV/0!</v>
      </c>
      <c r="M72" s="7"/>
    </row>
    <row r="73" spans="1:13" ht="93.6" x14ac:dyDescent="0.3">
      <c r="A73" s="114" t="s">
        <v>459</v>
      </c>
      <c r="B73" s="24" t="s">
        <v>19</v>
      </c>
      <c r="C73" s="25" t="s">
        <v>457</v>
      </c>
      <c r="D73" s="26">
        <f>E73+F73</f>
        <v>0</v>
      </c>
      <c r="E73" s="26"/>
      <c r="F73" s="26"/>
      <c r="G73" s="20">
        <f>H73+I73</f>
        <v>0</v>
      </c>
      <c r="H73" s="26"/>
      <c r="I73" s="26"/>
      <c r="J73" s="20" t="e">
        <f t="shared" si="6"/>
        <v>#DIV/0!</v>
      </c>
      <c r="K73" s="20"/>
      <c r="L73" s="20"/>
      <c r="M73" s="7"/>
    </row>
    <row r="74" spans="1:13" ht="31.2" x14ac:dyDescent="0.3">
      <c r="A74" s="114" t="s">
        <v>456</v>
      </c>
      <c r="B74" s="24" t="s">
        <v>19</v>
      </c>
      <c r="C74" s="25" t="s">
        <v>387</v>
      </c>
      <c r="D74" s="26">
        <f>E74</f>
        <v>0</v>
      </c>
      <c r="E74" s="26"/>
      <c r="F74" s="26"/>
      <c r="G74" s="20">
        <f>H74</f>
        <v>47342.76</v>
      </c>
      <c r="H74" s="26">
        <v>47342.76</v>
      </c>
      <c r="I74" s="26"/>
      <c r="J74" s="20" t="e">
        <f t="shared" si="6"/>
        <v>#DIV/0!</v>
      </c>
      <c r="K74" s="20"/>
      <c r="L74" s="20"/>
      <c r="M74" s="7"/>
    </row>
    <row r="75" spans="1:13" ht="31.2" x14ac:dyDescent="0.3">
      <c r="A75" s="114" t="s">
        <v>466</v>
      </c>
      <c r="B75" s="24" t="s">
        <v>19</v>
      </c>
      <c r="C75" s="25" t="s">
        <v>467</v>
      </c>
      <c r="D75" s="26">
        <f>F75</f>
        <v>100</v>
      </c>
      <c r="E75" s="26"/>
      <c r="F75" s="26">
        <v>100</v>
      </c>
      <c r="G75" s="20"/>
      <c r="H75" s="26"/>
      <c r="I75" s="26"/>
      <c r="J75" s="20"/>
      <c r="K75" s="20"/>
      <c r="L75" s="20"/>
      <c r="M75" s="7"/>
    </row>
    <row r="76" spans="1:13" ht="46.8" x14ac:dyDescent="0.3">
      <c r="A76" s="115" t="s">
        <v>108</v>
      </c>
      <c r="B76" s="47" t="s">
        <v>19</v>
      </c>
      <c r="C76" s="48" t="s">
        <v>109</v>
      </c>
      <c r="D76" s="49">
        <f t="shared" si="1"/>
        <v>50000</v>
      </c>
      <c r="E76" s="49">
        <f>E77+E80</f>
        <v>50000</v>
      </c>
      <c r="F76" s="49">
        <f>F80+F79</f>
        <v>0</v>
      </c>
      <c r="G76" s="53">
        <f t="shared" si="2"/>
        <v>0</v>
      </c>
      <c r="H76" s="49">
        <f>H77+H80</f>
        <v>0</v>
      </c>
      <c r="I76" s="49">
        <f>I77+I80</f>
        <v>0</v>
      </c>
      <c r="J76" s="53">
        <f t="shared" si="6"/>
        <v>0</v>
      </c>
      <c r="K76" s="53">
        <f t="shared" si="7"/>
        <v>0</v>
      </c>
      <c r="L76" s="53" t="e">
        <f t="shared" si="8"/>
        <v>#DIV/0!</v>
      </c>
      <c r="M76" s="7"/>
    </row>
    <row r="77" spans="1:13" ht="124.8" x14ac:dyDescent="0.3">
      <c r="A77" s="114" t="s">
        <v>110</v>
      </c>
      <c r="B77" s="24" t="s">
        <v>19</v>
      </c>
      <c r="C77" s="25" t="s">
        <v>111</v>
      </c>
      <c r="D77" s="26">
        <f t="shared" si="1"/>
        <v>50000</v>
      </c>
      <c r="E77" s="26">
        <f t="shared" ref="E77:E78" si="14">E78</f>
        <v>50000</v>
      </c>
      <c r="F77" s="26"/>
      <c r="G77" s="20">
        <f t="shared" si="2"/>
        <v>0</v>
      </c>
      <c r="H77" s="26">
        <f t="shared" ref="H77:I78" si="15">H78</f>
        <v>0</v>
      </c>
      <c r="I77" s="26">
        <f t="shared" si="15"/>
        <v>0</v>
      </c>
      <c r="J77" s="20">
        <f t="shared" si="6"/>
        <v>0</v>
      </c>
      <c r="K77" s="20">
        <f t="shared" si="7"/>
        <v>0</v>
      </c>
      <c r="L77" s="20" t="e">
        <f t="shared" si="8"/>
        <v>#DIV/0!</v>
      </c>
      <c r="M77" s="7"/>
    </row>
    <row r="78" spans="1:13" ht="156" x14ac:dyDescent="0.3">
      <c r="A78" s="114" t="s">
        <v>112</v>
      </c>
      <c r="B78" s="24" t="s">
        <v>19</v>
      </c>
      <c r="C78" s="25" t="s">
        <v>113</v>
      </c>
      <c r="D78" s="26">
        <f t="shared" si="1"/>
        <v>50000</v>
      </c>
      <c r="E78" s="26">
        <f t="shared" si="14"/>
        <v>50000</v>
      </c>
      <c r="F78" s="26"/>
      <c r="G78" s="20">
        <f t="shared" si="2"/>
        <v>0</v>
      </c>
      <c r="H78" s="26">
        <f t="shared" si="15"/>
        <v>0</v>
      </c>
      <c r="I78" s="26"/>
      <c r="J78" s="20">
        <f t="shared" si="6"/>
        <v>0</v>
      </c>
      <c r="K78" s="20">
        <f t="shared" si="7"/>
        <v>0</v>
      </c>
      <c r="L78" s="20" t="e">
        <f t="shared" si="8"/>
        <v>#DIV/0!</v>
      </c>
      <c r="M78" s="7"/>
    </row>
    <row r="79" spans="1:13" ht="156" x14ac:dyDescent="0.3">
      <c r="A79" s="114" t="s">
        <v>114</v>
      </c>
      <c r="B79" s="24" t="s">
        <v>19</v>
      </c>
      <c r="C79" s="25" t="s">
        <v>115</v>
      </c>
      <c r="D79" s="26">
        <f t="shared" si="1"/>
        <v>50000</v>
      </c>
      <c r="E79" s="26">
        <v>50000</v>
      </c>
      <c r="F79" s="26"/>
      <c r="G79" s="20">
        <f t="shared" si="2"/>
        <v>0</v>
      </c>
      <c r="H79" s="26"/>
      <c r="I79" s="26"/>
      <c r="J79" s="20">
        <f t="shared" si="6"/>
        <v>0</v>
      </c>
      <c r="K79" s="20">
        <f t="shared" si="7"/>
        <v>0</v>
      </c>
      <c r="L79" s="20" t="e">
        <f t="shared" si="8"/>
        <v>#DIV/0!</v>
      </c>
      <c r="M79" s="7"/>
    </row>
    <row r="80" spans="1:13" ht="126" customHeight="1" x14ac:dyDescent="0.3">
      <c r="A80" s="114" t="s">
        <v>478</v>
      </c>
      <c r="B80" s="24" t="s">
        <v>19</v>
      </c>
      <c r="C80" s="25" t="s">
        <v>468</v>
      </c>
      <c r="D80" s="26">
        <f>E80+F80</f>
        <v>0</v>
      </c>
      <c r="E80" s="26"/>
      <c r="F80" s="26"/>
      <c r="G80" s="20">
        <f>H80+I80</f>
        <v>0</v>
      </c>
      <c r="H80" s="26"/>
      <c r="I80" s="26"/>
      <c r="J80" s="20" t="e">
        <f t="shared" si="6"/>
        <v>#DIV/0!</v>
      </c>
      <c r="K80" s="20"/>
      <c r="L80" s="20"/>
      <c r="M80" s="7"/>
    </row>
    <row r="81" spans="1:13" ht="31.2" x14ac:dyDescent="0.3">
      <c r="A81" s="115" t="s">
        <v>116</v>
      </c>
      <c r="B81" s="63" t="s">
        <v>19</v>
      </c>
      <c r="C81" s="64" t="s">
        <v>117</v>
      </c>
      <c r="D81" s="49">
        <f t="shared" si="1"/>
        <v>181000</v>
      </c>
      <c r="E81" s="49">
        <f>E82+E97+E99+E102</f>
        <v>161000</v>
      </c>
      <c r="F81" s="49">
        <f>F82+F97+F99+F102</f>
        <v>20000</v>
      </c>
      <c r="G81" s="53">
        <f t="shared" si="2"/>
        <v>18827.25</v>
      </c>
      <c r="H81" s="49">
        <f>H82+H97+H99+H102+H94+H110</f>
        <v>14521.140000000001</v>
      </c>
      <c r="I81" s="49">
        <f>I110+I102</f>
        <v>4306.1099999999997</v>
      </c>
      <c r="J81" s="53">
        <f t="shared" si="6"/>
        <v>10.401795580110496</v>
      </c>
      <c r="K81" s="53">
        <f t="shared" si="7"/>
        <v>9.0193416149068319</v>
      </c>
      <c r="L81" s="53">
        <f t="shared" si="8"/>
        <v>21.530549999999998</v>
      </c>
      <c r="M81" s="7"/>
    </row>
    <row r="82" spans="1:13" ht="62.4" x14ac:dyDescent="0.3">
      <c r="A82" s="117" t="s">
        <v>347</v>
      </c>
      <c r="B82" s="65" t="s">
        <v>19</v>
      </c>
      <c r="C82" s="66" t="s">
        <v>348</v>
      </c>
      <c r="D82" s="62">
        <f>E82+F82</f>
        <v>55000</v>
      </c>
      <c r="E82" s="26">
        <f>E86+E88+E90+E92+E96+E95+E83+E85+E84+E94</f>
        <v>55000</v>
      </c>
      <c r="F82" s="26">
        <f>F86+F88+F90+F92</f>
        <v>0</v>
      </c>
      <c r="G82" s="20">
        <f>H82+I82</f>
        <v>755.84999999999991</v>
      </c>
      <c r="H82" s="26">
        <f>H86+H88+H90+H92+H83+H96+H95+H85+H84</f>
        <v>755.84999999999991</v>
      </c>
      <c r="I82" s="26">
        <f>I86+I88+I90+I92+I84</f>
        <v>0</v>
      </c>
      <c r="J82" s="20">
        <f t="shared" si="6"/>
        <v>1.3742727272727271</v>
      </c>
      <c r="K82" s="20">
        <f t="shared" si="7"/>
        <v>1.3742727272727271</v>
      </c>
      <c r="L82" s="20" t="e">
        <f t="shared" si="8"/>
        <v>#DIV/0!</v>
      </c>
      <c r="M82" s="7"/>
    </row>
    <row r="83" spans="1:13" ht="142.5" customHeight="1" x14ac:dyDescent="0.3">
      <c r="A83" s="117" t="s">
        <v>392</v>
      </c>
      <c r="B83" s="65" t="s">
        <v>19</v>
      </c>
      <c r="C83" s="66" t="s">
        <v>389</v>
      </c>
      <c r="D83" s="62">
        <f>E83+F83</f>
        <v>9000</v>
      </c>
      <c r="E83" s="26">
        <v>9000</v>
      </c>
      <c r="F83" s="26"/>
      <c r="G83" s="20">
        <f>H83+I83</f>
        <v>500</v>
      </c>
      <c r="H83" s="26">
        <v>500</v>
      </c>
      <c r="I83" s="26"/>
      <c r="J83" s="20">
        <f t="shared" si="6"/>
        <v>5.5555555555555554</v>
      </c>
      <c r="K83" s="20"/>
      <c r="L83" s="20"/>
      <c r="M83" s="7"/>
    </row>
    <row r="84" spans="1:13" ht="123" customHeight="1" x14ac:dyDescent="0.3">
      <c r="A84" s="118" t="s">
        <v>448</v>
      </c>
      <c r="B84" s="65" t="s">
        <v>19</v>
      </c>
      <c r="C84" s="66" t="s">
        <v>447</v>
      </c>
      <c r="D84" s="62">
        <f>E84+F84</f>
        <v>9000</v>
      </c>
      <c r="E84" s="26">
        <v>9000</v>
      </c>
      <c r="F84" s="26"/>
      <c r="G84" s="20">
        <f>H84+I84</f>
        <v>0</v>
      </c>
      <c r="H84" s="26"/>
      <c r="I84" s="26"/>
      <c r="J84" s="20">
        <f t="shared" si="6"/>
        <v>0</v>
      </c>
      <c r="K84" s="20"/>
      <c r="L84" s="20"/>
      <c r="M84" s="7"/>
    </row>
    <row r="85" spans="1:13" ht="150" customHeight="1" x14ac:dyDescent="0.3">
      <c r="A85" s="117" t="s">
        <v>437</v>
      </c>
      <c r="B85" s="65" t="s">
        <v>19</v>
      </c>
      <c r="C85" s="66" t="s">
        <v>434</v>
      </c>
      <c r="D85" s="62">
        <f>E85</f>
        <v>0</v>
      </c>
      <c r="E85" s="26"/>
      <c r="F85" s="26"/>
      <c r="G85" s="20">
        <f>H85</f>
        <v>0</v>
      </c>
      <c r="H85" s="26"/>
      <c r="I85" s="26"/>
      <c r="J85" s="20" t="e">
        <f t="shared" si="6"/>
        <v>#DIV/0!</v>
      </c>
      <c r="K85" s="20"/>
      <c r="L85" s="20"/>
      <c r="M85" s="7"/>
    </row>
    <row r="86" spans="1:13" ht="109.2" x14ac:dyDescent="0.3">
      <c r="A86" s="117" t="s">
        <v>349</v>
      </c>
      <c r="B86" s="65" t="s">
        <v>19</v>
      </c>
      <c r="C86" s="66" t="s">
        <v>350</v>
      </c>
      <c r="D86" s="62">
        <f t="shared" ref="D86:D109" si="16">E86+F86</f>
        <v>0</v>
      </c>
      <c r="E86" s="26"/>
      <c r="F86" s="26">
        <f>F87</f>
        <v>0</v>
      </c>
      <c r="G86" s="20">
        <f t="shared" ref="G86:G101" si="17">H86+I86</f>
        <v>0</v>
      </c>
      <c r="H86" s="26"/>
      <c r="I86" s="26">
        <f>I87</f>
        <v>0</v>
      </c>
      <c r="J86" s="20" t="e">
        <f t="shared" si="6"/>
        <v>#DIV/0!</v>
      </c>
      <c r="K86" s="20" t="e">
        <f t="shared" si="7"/>
        <v>#DIV/0!</v>
      </c>
      <c r="L86" s="53" t="e">
        <f t="shared" si="8"/>
        <v>#DIV/0!</v>
      </c>
      <c r="M86" s="7"/>
    </row>
    <row r="87" spans="1:13" ht="145.5" customHeight="1" x14ac:dyDescent="0.3">
      <c r="A87" s="117" t="s">
        <v>351</v>
      </c>
      <c r="B87" s="65" t="s">
        <v>19</v>
      </c>
      <c r="C87" s="66" t="s">
        <v>352</v>
      </c>
      <c r="D87" s="62">
        <f t="shared" si="16"/>
        <v>0</v>
      </c>
      <c r="E87" s="26"/>
      <c r="F87" s="26"/>
      <c r="G87" s="20">
        <f t="shared" si="17"/>
        <v>0</v>
      </c>
      <c r="H87" s="26"/>
      <c r="I87" s="49"/>
      <c r="J87" s="20" t="e">
        <f t="shared" si="6"/>
        <v>#DIV/0!</v>
      </c>
      <c r="K87" s="20" t="e">
        <f t="shared" si="7"/>
        <v>#DIV/0!</v>
      </c>
      <c r="L87" s="53" t="e">
        <f t="shared" si="8"/>
        <v>#DIV/0!</v>
      </c>
      <c r="M87" s="7"/>
    </row>
    <row r="88" spans="1:13" ht="93.6" x14ac:dyDescent="0.3">
      <c r="A88" s="117" t="s">
        <v>353</v>
      </c>
      <c r="B88" s="65" t="s">
        <v>19</v>
      </c>
      <c r="C88" s="66" t="s">
        <v>354</v>
      </c>
      <c r="D88" s="62">
        <f t="shared" si="16"/>
        <v>0</v>
      </c>
      <c r="E88" s="26">
        <f>E89</f>
        <v>0</v>
      </c>
      <c r="F88" s="26">
        <f>F89</f>
        <v>0</v>
      </c>
      <c r="G88" s="20">
        <f t="shared" si="17"/>
        <v>0</v>
      </c>
      <c r="H88" s="26">
        <f>H89</f>
        <v>0</v>
      </c>
      <c r="I88" s="26">
        <f>I89</f>
        <v>0</v>
      </c>
      <c r="J88" s="20" t="e">
        <f t="shared" si="6"/>
        <v>#DIV/0!</v>
      </c>
      <c r="K88" s="20" t="e">
        <f t="shared" si="7"/>
        <v>#DIV/0!</v>
      </c>
      <c r="L88" s="53" t="e">
        <f t="shared" si="8"/>
        <v>#DIV/0!</v>
      </c>
      <c r="M88" s="7"/>
    </row>
    <row r="89" spans="1:13" ht="124.8" x14ac:dyDescent="0.3">
      <c r="A89" s="117" t="s">
        <v>355</v>
      </c>
      <c r="B89" s="65" t="s">
        <v>19</v>
      </c>
      <c r="C89" s="66" t="s">
        <v>356</v>
      </c>
      <c r="D89" s="62">
        <f t="shared" si="16"/>
        <v>0</v>
      </c>
      <c r="E89" s="26"/>
      <c r="F89" s="26"/>
      <c r="G89" s="20">
        <f t="shared" si="17"/>
        <v>0</v>
      </c>
      <c r="H89" s="26"/>
      <c r="I89" s="49"/>
      <c r="J89" s="20" t="e">
        <f t="shared" si="6"/>
        <v>#DIV/0!</v>
      </c>
      <c r="K89" s="20" t="e">
        <f t="shared" si="7"/>
        <v>#DIV/0!</v>
      </c>
      <c r="L89" s="53" t="e">
        <f t="shared" si="8"/>
        <v>#DIV/0!</v>
      </c>
      <c r="M89" s="7"/>
    </row>
    <row r="90" spans="1:13" ht="124.8" x14ac:dyDescent="0.3">
      <c r="A90" s="117" t="s">
        <v>357</v>
      </c>
      <c r="B90" s="65" t="s">
        <v>19</v>
      </c>
      <c r="C90" s="66" t="s">
        <v>358</v>
      </c>
      <c r="D90" s="62">
        <f t="shared" si="16"/>
        <v>0</v>
      </c>
      <c r="E90" s="26">
        <f>E91</f>
        <v>0</v>
      </c>
      <c r="F90" s="26">
        <f>F91</f>
        <v>0</v>
      </c>
      <c r="G90" s="20">
        <f t="shared" si="17"/>
        <v>0</v>
      </c>
      <c r="H90" s="26">
        <f>H91</f>
        <v>0</v>
      </c>
      <c r="I90" s="26">
        <f>I91</f>
        <v>0</v>
      </c>
      <c r="J90" s="20" t="e">
        <f t="shared" si="6"/>
        <v>#DIV/0!</v>
      </c>
      <c r="K90" s="20" t="e">
        <f t="shared" si="7"/>
        <v>#DIV/0!</v>
      </c>
      <c r="L90" s="53" t="e">
        <f t="shared" si="8"/>
        <v>#DIV/0!</v>
      </c>
      <c r="M90" s="7"/>
    </row>
    <row r="91" spans="1:13" ht="171.6" x14ac:dyDescent="0.3">
      <c r="A91" s="117" t="s">
        <v>359</v>
      </c>
      <c r="B91" s="65" t="s">
        <v>19</v>
      </c>
      <c r="C91" s="66" t="s">
        <v>360</v>
      </c>
      <c r="D91" s="62">
        <f t="shared" si="16"/>
        <v>0</v>
      </c>
      <c r="E91" s="26"/>
      <c r="F91" s="26"/>
      <c r="G91" s="20">
        <f t="shared" si="17"/>
        <v>0</v>
      </c>
      <c r="H91" s="26"/>
      <c r="I91" s="49"/>
      <c r="J91" s="20" t="e">
        <f t="shared" si="6"/>
        <v>#DIV/0!</v>
      </c>
      <c r="K91" s="20" t="e">
        <f t="shared" si="7"/>
        <v>#DIV/0!</v>
      </c>
      <c r="L91" s="53" t="e">
        <f t="shared" si="8"/>
        <v>#DIV/0!</v>
      </c>
      <c r="M91" s="7"/>
    </row>
    <row r="92" spans="1:13" ht="118.5" customHeight="1" x14ac:dyDescent="0.3">
      <c r="A92" s="117" t="s">
        <v>361</v>
      </c>
      <c r="B92" s="65" t="s">
        <v>19</v>
      </c>
      <c r="C92" s="66" t="s">
        <v>362</v>
      </c>
      <c r="D92" s="62">
        <f t="shared" si="16"/>
        <v>3000</v>
      </c>
      <c r="E92" s="26">
        <f>E93</f>
        <v>3000</v>
      </c>
      <c r="F92" s="26">
        <f>F93</f>
        <v>0</v>
      </c>
      <c r="G92" s="20">
        <f t="shared" si="17"/>
        <v>-350</v>
      </c>
      <c r="H92" s="26">
        <f>H93</f>
        <v>-350</v>
      </c>
      <c r="I92" s="26">
        <f>I93</f>
        <v>0</v>
      </c>
      <c r="J92" s="20">
        <f t="shared" si="6"/>
        <v>-11.666666666666666</v>
      </c>
      <c r="K92" s="20">
        <f t="shared" si="7"/>
        <v>-11.666666666666666</v>
      </c>
      <c r="L92" s="53" t="e">
        <f t="shared" si="8"/>
        <v>#DIV/0!</v>
      </c>
      <c r="M92" s="7"/>
    </row>
    <row r="93" spans="1:13" ht="210.75" customHeight="1" x14ac:dyDescent="0.3">
      <c r="A93" s="117" t="s">
        <v>363</v>
      </c>
      <c r="B93" s="65" t="s">
        <v>19</v>
      </c>
      <c r="C93" s="66" t="s">
        <v>364</v>
      </c>
      <c r="D93" s="62">
        <f t="shared" si="16"/>
        <v>3000</v>
      </c>
      <c r="E93" s="26">
        <v>3000</v>
      </c>
      <c r="F93" s="49"/>
      <c r="G93" s="20">
        <f t="shared" si="17"/>
        <v>-350</v>
      </c>
      <c r="H93" s="26">
        <v>-350</v>
      </c>
      <c r="I93" s="49"/>
      <c r="J93" s="20">
        <f t="shared" si="6"/>
        <v>-11.666666666666666</v>
      </c>
      <c r="K93" s="20">
        <f t="shared" si="7"/>
        <v>-11.666666666666666</v>
      </c>
      <c r="L93" s="53" t="e">
        <f t="shared" si="8"/>
        <v>#DIV/0!</v>
      </c>
      <c r="M93" s="7"/>
    </row>
    <row r="94" spans="1:13" ht="162.75" customHeight="1" x14ac:dyDescent="0.3">
      <c r="A94" s="117" t="s">
        <v>438</v>
      </c>
      <c r="B94" s="65" t="s">
        <v>19</v>
      </c>
      <c r="C94" s="66" t="s">
        <v>435</v>
      </c>
      <c r="D94" s="62">
        <f>E94+F94</f>
        <v>3000</v>
      </c>
      <c r="E94" s="26">
        <v>3000</v>
      </c>
      <c r="F94" s="49"/>
      <c r="G94" s="20">
        <f>H94+I94</f>
        <v>0</v>
      </c>
      <c r="H94" s="26"/>
      <c r="I94" s="49"/>
      <c r="J94" s="20">
        <f t="shared" si="6"/>
        <v>0</v>
      </c>
      <c r="K94" s="20">
        <f t="shared" si="7"/>
        <v>0</v>
      </c>
      <c r="L94" s="53"/>
      <c r="M94" s="7"/>
    </row>
    <row r="95" spans="1:13" ht="147.75" customHeight="1" x14ac:dyDescent="0.3">
      <c r="A95" s="117" t="s">
        <v>474</v>
      </c>
      <c r="B95" s="65" t="s">
        <v>19</v>
      </c>
      <c r="C95" s="66" t="s">
        <v>425</v>
      </c>
      <c r="D95" s="62">
        <f>E95</f>
        <v>1000</v>
      </c>
      <c r="E95" s="26">
        <v>1000</v>
      </c>
      <c r="F95" s="49"/>
      <c r="G95" s="20">
        <f>H95</f>
        <v>-1394.15</v>
      </c>
      <c r="H95" s="26">
        <v>-1394.15</v>
      </c>
      <c r="I95" s="49"/>
      <c r="J95" s="20">
        <f t="shared" si="6"/>
        <v>-139.41499999999999</v>
      </c>
      <c r="K95" s="20">
        <f t="shared" si="7"/>
        <v>-139.41499999999999</v>
      </c>
      <c r="L95" s="53"/>
      <c r="M95" s="7"/>
    </row>
    <row r="96" spans="1:13" ht="146.25" customHeight="1" x14ac:dyDescent="0.3">
      <c r="A96" s="117" t="s">
        <v>474</v>
      </c>
      <c r="B96" s="65" t="s">
        <v>19</v>
      </c>
      <c r="C96" s="66" t="s">
        <v>391</v>
      </c>
      <c r="D96" s="62">
        <f>E96+F96</f>
        <v>30000</v>
      </c>
      <c r="E96" s="26">
        <v>30000</v>
      </c>
      <c r="F96" s="26"/>
      <c r="G96" s="20">
        <f>H96+I96</f>
        <v>2000</v>
      </c>
      <c r="H96" s="26">
        <v>2000</v>
      </c>
      <c r="I96" s="26"/>
      <c r="J96" s="20">
        <f t="shared" si="6"/>
        <v>6.666666666666667</v>
      </c>
      <c r="K96" s="20">
        <f t="shared" si="7"/>
        <v>6.666666666666667</v>
      </c>
      <c r="L96" s="53"/>
      <c r="M96" s="7"/>
    </row>
    <row r="97" spans="1:13" ht="62.4" x14ac:dyDescent="0.3">
      <c r="A97" s="117" t="s">
        <v>365</v>
      </c>
      <c r="B97" s="65" t="s">
        <v>19</v>
      </c>
      <c r="C97" s="66" t="s">
        <v>366</v>
      </c>
      <c r="D97" s="62">
        <f t="shared" si="16"/>
        <v>0</v>
      </c>
      <c r="E97" s="26">
        <f>E98</f>
        <v>0</v>
      </c>
      <c r="F97" s="26">
        <f>F98</f>
        <v>0</v>
      </c>
      <c r="G97" s="20">
        <f t="shared" si="17"/>
        <v>0</v>
      </c>
      <c r="H97" s="26">
        <f>H98</f>
        <v>0</v>
      </c>
      <c r="I97" s="26">
        <f>I98</f>
        <v>0</v>
      </c>
      <c r="J97" s="20" t="e">
        <f t="shared" si="6"/>
        <v>#DIV/0!</v>
      </c>
      <c r="K97" s="20" t="e">
        <f t="shared" si="7"/>
        <v>#DIV/0!</v>
      </c>
      <c r="L97" s="53" t="e">
        <f t="shared" si="8"/>
        <v>#DIV/0!</v>
      </c>
      <c r="M97" s="7"/>
    </row>
    <row r="98" spans="1:13" ht="93.6" x14ac:dyDescent="0.3">
      <c r="A98" s="117" t="s">
        <v>367</v>
      </c>
      <c r="B98" s="65" t="s">
        <v>19</v>
      </c>
      <c r="C98" s="66" t="s">
        <v>368</v>
      </c>
      <c r="D98" s="62">
        <f t="shared" si="16"/>
        <v>0</v>
      </c>
      <c r="E98" s="26"/>
      <c r="F98" s="49"/>
      <c r="G98" s="20">
        <f t="shared" si="17"/>
        <v>0</v>
      </c>
      <c r="H98" s="49"/>
      <c r="I98" s="49"/>
      <c r="J98" s="20" t="e">
        <f t="shared" si="6"/>
        <v>#DIV/0!</v>
      </c>
      <c r="K98" s="20" t="e">
        <f t="shared" si="7"/>
        <v>#DIV/0!</v>
      </c>
      <c r="L98" s="53" t="e">
        <f t="shared" si="8"/>
        <v>#DIV/0!</v>
      </c>
      <c r="M98" s="7"/>
    </row>
    <row r="99" spans="1:13" ht="187.2" x14ac:dyDescent="0.3">
      <c r="A99" s="117" t="s">
        <v>369</v>
      </c>
      <c r="B99" s="65" t="s">
        <v>19</v>
      </c>
      <c r="C99" s="66" t="s">
        <v>370</v>
      </c>
      <c r="D99" s="62">
        <f t="shared" si="16"/>
        <v>0</v>
      </c>
      <c r="E99" s="26">
        <f>E100</f>
        <v>0</v>
      </c>
      <c r="F99" s="26">
        <f>F100</f>
        <v>0</v>
      </c>
      <c r="G99" s="20">
        <f t="shared" si="17"/>
        <v>0</v>
      </c>
      <c r="H99" s="26">
        <f>H100</f>
        <v>0</v>
      </c>
      <c r="I99" s="26">
        <f>I100</f>
        <v>0</v>
      </c>
      <c r="J99" s="20" t="e">
        <f t="shared" si="6"/>
        <v>#DIV/0!</v>
      </c>
      <c r="K99" s="20" t="e">
        <f t="shared" si="7"/>
        <v>#DIV/0!</v>
      </c>
      <c r="L99" s="53" t="e">
        <f t="shared" si="8"/>
        <v>#DIV/0!</v>
      </c>
      <c r="M99" s="7"/>
    </row>
    <row r="100" spans="1:13" ht="93.6" x14ac:dyDescent="0.3">
      <c r="A100" s="117" t="s">
        <v>371</v>
      </c>
      <c r="B100" s="65" t="s">
        <v>19</v>
      </c>
      <c r="C100" s="66" t="s">
        <v>494</v>
      </c>
      <c r="D100" s="62">
        <f t="shared" si="16"/>
        <v>0</v>
      </c>
      <c r="E100" s="26">
        <f>E101</f>
        <v>0</v>
      </c>
      <c r="F100" s="26">
        <f>F101</f>
        <v>0</v>
      </c>
      <c r="G100" s="20">
        <f t="shared" si="17"/>
        <v>0</v>
      </c>
      <c r="H100" s="26">
        <f>H101</f>
        <v>0</v>
      </c>
      <c r="I100" s="26">
        <f>I101</f>
        <v>0</v>
      </c>
      <c r="J100" s="20" t="e">
        <f t="shared" si="6"/>
        <v>#DIV/0!</v>
      </c>
      <c r="K100" s="20" t="e">
        <f t="shared" si="7"/>
        <v>#DIV/0!</v>
      </c>
      <c r="L100" s="53" t="e">
        <f t="shared" si="8"/>
        <v>#DIV/0!</v>
      </c>
      <c r="M100" s="7"/>
    </row>
    <row r="101" spans="1:13" ht="124.8" x14ac:dyDescent="0.3">
      <c r="A101" s="117" t="s">
        <v>372</v>
      </c>
      <c r="B101" s="65" t="s">
        <v>19</v>
      </c>
      <c r="C101" s="66" t="s">
        <v>491</v>
      </c>
      <c r="D101" s="62">
        <f t="shared" si="16"/>
        <v>0</v>
      </c>
      <c r="E101" s="26"/>
      <c r="F101" s="49"/>
      <c r="G101" s="20">
        <f t="shared" si="17"/>
        <v>0</v>
      </c>
      <c r="H101" s="26"/>
      <c r="I101" s="49"/>
      <c r="J101" s="20" t="e">
        <f t="shared" si="6"/>
        <v>#DIV/0!</v>
      </c>
      <c r="K101" s="20" t="e">
        <f t="shared" si="7"/>
        <v>#DIV/0!</v>
      </c>
      <c r="L101" s="53" t="e">
        <f t="shared" si="8"/>
        <v>#DIV/0!</v>
      </c>
      <c r="M101" s="7"/>
    </row>
    <row r="102" spans="1:13" ht="31.2" x14ac:dyDescent="0.3">
      <c r="A102" s="117" t="s">
        <v>373</v>
      </c>
      <c r="B102" s="65" t="s">
        <v>19</v>
      </c>
      <c r="C102" s="66" t="s">
        <v>374</v>
      </c>
      <c r="D102" s="62">
        <f t="shared" si="16"/>
        <v>126000</v>
      </c>
      <c r="E102" s="26">
        <f>E103+E105+E108+E110</f>
        <v>106000</v>
      </c>
      <c r="F102" s="26">
        <f>F103+F105+F108+F110</f>
        <v>20000</v>
      </c>
      <c r="G102" s="20">
        <f t="shared" si="2"/>
        <v>3000</v>
      </c>
      <c r="H102" s="26">
        <f>H103+H105+H108</f>
        <v>3000</v>
      </c>
      <c r="I102" s="26">
        <f>I103+I105+I108</f>
        <v>0</v>
      </c>
      <c r="J102" s="20">
        <f t="shared" si="6"/>
        <v>2.3809523809523809</v>
      </c>
      <c r="K102" s="20">
        <f t="shared" si="7"/>
        <v>2.8301886792452833</v>
      </c>
      <c r="L102" s="20">
        <f t="shared" si="8"/>
        <v>0</v>
      </c>
      <c r="M102" s="7"/>
    </row>
    <row r="103" spans="1:13" ht="78" x14ac:dyDescent="0.3">
      <c r="A103" s="117" t="s">
        <v>375</v>
      </c>
      <c r="B103" s="65" t="s">
        <v>19</v>
      </c>
      <c r="C103" s="66" t="s">
        <v>376</v>
      </c>
      <c r="D103" s="62">
        <f t="shared" si="16"/>
        <v>0</v>
      </c>
      <c r="E103" s="26">
        <f>E104</f>
        <v>0</v>
      </c>
      <c r="F103" s="26">
        <f>F104</f>
        <v>0</v>
      </c>
      <c r="G103" s="20">
        <f t="shared" si="2"/>
        <v>0</v>
      </c>
      <c r="H103" s="26">
        <f>H104</f>
        <v>0</v>
      </c>
      <c r="I103" s="26">
        <f>I104</f>
        <v>0</v>
      </c>
      <c r="J103" s="20" t="e">
        <f t="shared" si="6"/>
        <v>#DIV/0!</v>
      </c>
      <c r="K103" s="20" t="e">
        <f t="shared" si="7"/>
        <v>#DIV/0!</v>
      </c>
      <c r="L103" s="20" t="e">
        <f t="shared" si="8"/>
        <v>#DIV/0!</v>
      </c>
      <c r="M103" s="7"/>
    </row>
    <row r="104" spans="1:13" ht="187.2" x14ac:dyDescent="0.3">
      <c r="A104" s="117" t="s">
        <v>377</v>
      </c>
      <c r="B104" s="65" t="s">
        <v>19</v>
      </c>
      <c r="C104" s="66" t="s">
        <v>378</v>
      </c>
      <c r="D104" s="62">
        <f t="shared" si="16"/>
        <v>0</v>
      </c>
      <c r="E104" s="26"/>
      <c r="F104" s="26"/>
      <c r="G104" s="20">
        <f t="shared" si="2"/>
        <v>0</v>
      </c>
      <c r="H104" s="26"/>
      <c r="I104" s="26"/>
      <c r="J104" s="20" t="e">
        <f t="shared" si="6"/>
        <v>#DIV/0!</v>
      </c>
      <c r="K104" s="20" t="e">
        <f t="shared" si="7"/>
        <v>#DIV/0!</v>
      </c>
      <c r="L104" s="20" t="e">
        <f t="shared" si="8"/>
        <v>#DIV/0!</v>
      </c>
      <c r="M104" s="7"/>
    </row>
    <row r="105" spans="1:13" ht="124.8" x14ac:dyDescent="0.3">
      <c r="A105" s="117" t="s">
        <v>379</v>
      </c>
      <c r="B105" s="65" t="s">
        <v>19</v>
      </c>
      <c r="C105" s="66" t="s">
        <v>380</v>
      </c>
      <c r="D105" s="62">
        <f t="shared" si="16"/>
        <v>35000</v>
      </c>
      <c r="E105" s="26">
        <f>E106+E107</f>
        <v>25000</v>
      </c>
      <c r="F105" s="26">
        <f>F106</f>
        <v>10000</v>
      </c>
      <c r="G105" s="20">
        <f t="shared" ref="G105:G163" si="18">H105+I105</f>
        <v>0</v>
      </c>
      <c r="H105" s="26">
        <f>H106+H107</f>
        <v>0</v>
      </c>
      <c r="I105" s="26">
        <f>I106+I107</f>
        <v>0</v>
      </c>
      <c r="J105" s="20">
        <f t="shared" si="6"/>
        <v>0</v>
      </c>
      <c r="K105" s="20">
        <f t="shared" si="7"/>
        <v>0</v>
      </c>
      <c r="L105" s="20">
        <f t="shared" si="8"/>
        <v>0</v>
      </c>
      <c r="M105" s="7"/>
    </row>
    <row r="106" spans="1:13" ht="109.8" thickBot="1" x14ac:dyDescent="0.35">
      <c r="A106" s="117" t="s">
        <v>381</v>
      </c>
      <c r="B106" s="65" t="s">
        <v>19</v>
      </c>
      <c r="C106" s="66" t="s">
        <v>382</v>
      </c>
      <c r="D106" s="62">
        <f t="shared" si="16"/>
        <v>35000</v>
      </c>
      <c r="E106" s="26">
        <v>25000</v>
      </c>
      <c r="F106" s="26">
        <v>10000</v>
      </c>
      <c r="G106" s="20">
        <f t="shared" si="18"/>
        <v>0</v>
      </c>
      <c r="H106" s="26"/>
      <c r="I106" s="26"/>
      <c r="J106" s="26">
        <f t="shared" si="6"/>
        <v>0</v>
      </c>
      <c r="K106" s="26">
        <f t="shared" si="7"/>
        <v>0</v>
      </c>
      <c r="L106" s="26">
        <f t="shared" si="8"/>
        <v>0</v>
      </c>
      <c r="M106" s="7"/>
    </row>
    <row r="107" spans="1:13" ht="93" x14ac:dyDescent="0.3">
      <c r="A107" s="119" t="s">
        <v>388</v>
      </c>
      <c r="B107" s="65" t="s">
        <v>19</v>
      </c>
      <c r="C107" s="66" t="s">
        <v>477</v>
      </c>
      <c r="D107" s="62">
        <f>E107+F107</f>
        <v>0</v>
      </c>
      <c r="E107" s="26"/>
      <c r="F107" s="26"/>
      <c r="G107" s="20">
        <f>H107+I107</f>
        <v>0</v>
      </c>
      <c r="H107" s="26"/>
      <c r="I107" s="26"/>
      <c r="J107" s="26" t="e">
        <f t="shared" si="6"/>
        <v>#DIV/0!</v>
      </c>
      <c r="K107" s="26" t="e">
        <f t="shared" si="7"/>
        <v>#DIV/0!</v>
      </c>
      <c r="L107" s="26" t="e">
        <f t="shared" si="8"/>
        <v>#DIV/0!</v>
      </c>
      <c r="M107" s="7"/>
    </row>
    <row r="108" spans="1:13" ht="31.2" x14ac:dyDescent="0.3">
      <c r="A108" s="117" t="s">
        <v>383</v>
      </c>
      <c r="B108" s="65" t="s">
        <v>19</v>
      </c>
      <c r="C108" s="66" t="s">
        <v>384</v>
      </c>
      <c r="D108" s="62">
        <f t="shared" si="16"/>
        <v>36000</v>
      </c>
      <c r="E108" s="26">
        <f>E109</f>
        <v>36000</v>
      </c>
      <c r="F108" s="26">
        <f>F109</f>
        <v>0</v>
      </c>
      <c r="G108" s="20">
        <f t="shared" si="18"/>
        <v>3000</v>
      </c>
      <c r="H108" s="26">
        <f>H109</f>
        <v>3000</v>
      </c>
      <c r="I108" s="26">
        <f>I109</f>
        <v>0</v>
      </c>
      <c r="J108" s="20">
        <f t="shared" ref="J108:L111" si="19">G108/D108*100</f>
        <v>8.3333333333333321</v>
      </c>
      <c r="K108" s="20">
        <f t="shared" si="19"/>
        <v>8.3333333333333321</v>
      </c>
      <c r="L108" s="20" t="e">
        <f t="shared" si="19"/>
        <v>#DIV/0!</v>
      </c>
      <c r="M108" s="7"/>
    </row>
    <row r="109" spans="1:13" ht="156" x14ac:dyDescent="0.3">
      <c r="A109" s="123" t="s">
        <v>385</v>
      </c>
      <c r="B109" s="124" t="s">
        <v>19</v>
      </c>
      <c r="C109" s="125" t="s">
        <v>386</v>
      </c>
      <c r="D109" s="62">
        <f t="shared" si="16"/>
        <v>36000</v>
      </c>
      <c r="E109" s="26">
        <v>36000</v>
      </c>
      <c r="F109" s="26"/>
      <c r="G109" s="20">
        <f t="shared" si="18"/>
        <v>3000</v>
      </c>
      <c r="H109" s="26">
        <v>3000</v>
      </c>
      <c r="I109" s="26"/>
      <c r="J109" s="20">
        <f t="shared" si="19"/>
        <v>8.3333333333333321</v>
      </c>
      <c r="K109" s="20">
        <f t="shared" si="19"/>
        <v>8.3333333333333321</v>
      </c>
      <c r="L109" s="20" t="e">
        <f t="shared" si="19"/>
        <v>#DIV/0!</v>
      </c>
      <c r="M109" s="7"/>
    </row>
    <row r="110" spans="1:13" ht="130.19999999999999" customHeight="1" x14ac:dyDescent="0.3">
      <c r="A110" s="126" t="s">
        <v>481</v>
      </c>
      <c r="B110" s="65" t="s">
        <v>19</v>
      </c>
      <c r="C110" s="66" t="s">
        <v>480</v>
      </c>
      <c r="D110" s="62">
        <f>E110+F110</f>
        <v>55000</v>
      </c>
      <c r="E110" s="26">
        <v>45000</v>
      </c>
      <c r="F110" s="26">
        <v>10000</v>
      </c>
      <c r="G110" s="20">
        <f>H110+I110</f>
        <v>15071.400000000001</v>
      </c>
      <c r="H110" s="26">
        <v>10765.29</v>
      </c>
      <c r="I110" s="26">
        <v>4306.1099999999997</v>
      </c>
      <c r="J110" s="20">
        <f t="shared" si="19"/>
        <v>27.402545454545457</v>
      </c>
      <c r="K110" s="20"/>
      <c r="L110" s="20"/>
      <c r="M110" s="7"/>
    </row>
    <row r="111" spans="1:13" ht="31.2" x14ac:dyDescent="0.3">
      <c r="A111" s="115" t="s">
        <v>118</v>
      </c>
      <c r="B111" s="47" t="s">
        <v>19</v>
      </c>
      <c r="C111" s="48" t="s">
        <v>119</v>
      </c>
      <c r="D111" s="49">
        <f t="shared" ref="D111:D163" si="20">E111+F111</f>
        <v>28500</v>
      </c>
      <c r="E111" s="49">
        <f t="shared" ref="E111:F111" si="21">E115+E112</f>
        <v>0</v>
      </c>
      <c r="F111" s="49">
        <f t="shared" si="21"/>
        <v>28500</v>
      </c>
      <c r="G111" s="53">
        <f t="shared" si="18"/>
        <v>30401</v>
      </c>
      <c r="H111" s="49">
        <f>H115+H112</f>
        <v>-2409</v>
      </c>
      <c r="I111" s="49">
        <f>I115+I112</f>
        <v>32810</v>
      </c>
      <c r="J111" s="53">
        <f t="shared" si="19"/>
        <v>106.67017543859649</v>
      </c>
      <c r="K111" s="53" t="e">
        <f t="shared" si="19"/>
        <v>#DIV/0!</v>
      </c>
      <c r="L111" s="53">
        <f t="shared" si="19"/>
        <v>115.12280701754385</v>
      </c>
      <c r="M111" s="7"/>
    </row>
    <row r="112" spans="1:13" ht="15.6" x14ac:dyDescent="0.3">
      <c r="A112" s="114" t="s">
        <v>120</v>
      </c>
      <c r="B112" s="24" t="s">
        <v>19</v>
      </c>
      <c r="C112" s="25" t="s">
        <v>121</v>
      </c>
      <c r="D112" s="26">
        <f t="shared" si="20"/>
        <v>0</v>
      </c>
      <c r="E112" s="26">
        <f>E113+E114</f>
        <v>0</v>
      </c>
      <c r="F112" s="26">
        <f>F113+F114</f>
        <v>0</v>
      </c>
      <c r="G112" s="20">
        <f t="shared" si="18"/>
        <v>2591</v>
      </c>
      <c r="H112" s="26">
        <f>H113+H114</f>
        <v>-2409</v>
      </c>
      <c r="I112" s="26">
        <f>I113+I114</f>
        <v>5000</v>
      </c>
      <c r="J112" s="26"/>
      <c r="K112" s="26"/>
      <c r="L112" s="26"/>
      <c r="M112" s="7"/>
    </row>
    <row r="113" spans="1:13" ht="15.6" x14ac:dyDescent="0.3">
      <c r="A113" s="114" t="s">
        <v>120</v>
      </c>
      <c r="B113" s="24" t="s">
        <v>19</v>
      </c>
      <c r="C113" s="25" t="s">
        <v>332</v>
      </c>
      <c r="D113" s="26">
        <f t="shared" si="20"/>
        <v>0</v>
      </c>
      <c r="E113" s="26"/>
      <c r="F113" s="26"/>
      <c r="G113" s="20">
        <f t="shared" si="18"/>
        <v>-2409</v>
      </c>
      <c r="H113" s="26">
        <v>-2409</v>
      </c>
      <c r="I113" s="26"/>
      <c r="J113" s="20" t="e">
        <f t="shared" ref="J113:L119" si="22">G113/D113*100</f>
        <v>#DIV/0!</v>
      </c>
      <c r="K113" s="26"/>
      <c r="L113" s="26"/>
      <c r="M113" s="7"/>
    </row>
    <row r="114" spans="1:13" ht="46.8" x14ac:dyDescent="0.3">
      <c r="A114" s="114" t="s">
        <v>122</v>
      </c>
      <c r="B114" s="24" t="s">
        <v>19</v>
      </c>
      <c r="C114" s="25" t="s">
        <v>469</v>
      </c>
      <c r="D114" s="26">
        <f t="shared" si="20"/>
        <v>0</v>
      </c>
      <c r="E114" s="26"/>
      <c r="F114" s="26"/>
      <c r="G114" s="20">
        <f>I114</f>
        <v>5000</v>
      </c>
      <c r="H114" s="26"/>
      <c r="I114" s="26">
        <v>5000</v>
      </c>
      <c r="J114" s="20" t="e">
        <f t="shared" si="22"/>
        <v>#DIV/0!</v>
      </c>
      <c r="K114" s="26"/>
      <c r="L114" s="26"/>
      <c r="M114" s="7"/>
    </row>
    <row r="115" spans="1:13" ht="15.6" x14ac:dyDescent="0.3">
      <c r="A115" s="114" t="s">
        <v>123</v>
      </c>
      <c r="B115" s="24" t="s">
        <v>19</v>
      </c>
      <c r="C115" s="25" t="s">
        <v>124</v>
      </c>
      <c r="D115" s="26">
        <f t="shared" si="20"/>
        <v>28500</v>
      </c>
      <c r="E115" s="26">
        <f t="shared" ref="E115:H115" si="23">SUM(E116:E117)</f>
        <v>0</v>
      </c>
      <c r="F115" s="26">
        <f t="shared" si="23"/>
        <v>28500</v>
      </c>
      <c r="G115" s="20">
        <f t="shared" si="18"/>
        <v>27810</v>
      </c>
      <c r="H115" s="26">
        <f t="shared" si="23"/>
        <v>0</v>
      </c>
      <c r="I115" s="26">
        <f>I117</f>
        <v>27810</v>
      </c>
      <c r="J115" s="20">
        <f t="shared" si="22"/>
        <v>97.578947368421055</v>
      </c>
      <c r="K115" s="20" t="e">
        <f t="shared" si="22"/>
        <v>#DIV/0!</v>
      </c>
      <c r="L115" s="20">
        <f t="shared" si="22"/>
        <v>97.578947368421055</v>
      </c>
      <c r="M115" s="7"/>
    </row>
    <row r="116" spans="1:13" ht="31.2" x14ac:dyDescent="0.3">
      <c r="A116" s="114" t="s">
        <v>125</v>
      </c>
      <c r="B116" s="24" t="s">
        <v>19</v>
      </c>
      <c r="C116" s="25" t="s">
        <v>126</v>
      </c>
      <c r="D116" s="26">
        <f t="shared" si="20"/>
        <v>0</v>
      </c>
      <c r="E116" s="26"/>
      <c r="F116" s="26"/>
      <c r="G116" s="20">
        <f t="shared" si="18"/>
        <v>0</v>
      </c>
      <c r="H116" s="26"/>
      <c r="I116" s="26"/>
      <c r="J116" s="20" t="e">
        <f t="shared" si="22"/>
        <v>#DIV/0!</v>
      </c>
      <c r="K116" s="20" t="e">
        <f t="shared" si="22"/>
        <v>#DIV/0!</v>
      </c>
      <c r="L116" s="20" t="e">
        <f t="shared" si="22"/>
        <v>#DIV/0!</v>
      </c>
      <c r="M116" s="7"/>
    </row>
    <row r="117" spans="1:13" ht="31.2" x14ac:dyDescent="0.3">
      <c r="A117" s="114" t="s">
        <v>127</v>
      </c>
      <c r="B117" s="24" t="s">
        <v>19</v>
      </c>
      <c r="C117" s="25" t="s">
        <v>390</v>
      </c>
      <c r="D117" s="26">
        <f t="shared" si="20"/>
        <v>28500</v>
      </c>
      <c r="E117" s="26"/>
      <c r="F117" s="26">
        <v>28500</v>
      </c>
      <c r="G117" s="20">
        <f t="shared" si="18"/>
        <v>27810</v>
      </c>
      <c r="H117" s="26"/>
      <c r="I117" s="26">
        <v>27810</v>
      </c>
      <c r="J117" s="20">
        <f t="shared" si="22"/>
        <v>97.578947368421055</v>
      </c>
      <c r="K117" s="20" t="e">
        <f t="shared" si="22"/>
        <v>#DIV/0!</v>
      </c>
      <c r="L117" s="20">
        <f t="shared" si="22"/>
        <v>97.578947368421055</v>
      </c>
      <c r="M117" s="7"/>
    </row>
    <row r="118" spans="1:13" ht="15.6" x14ac:dyDescent="0.3">
      <c r="A118" s="115" t="s">
        <v>128</v>
      </c>
      <c r="B118" s="47" t="s">
        <v>19</v>
      </c>
      <c r="C118" s="48" t="s">
        <v>129</v>
      </c>
      <c r="D118" s="49">
        <f>D119+D161+D159+D160</f>
        <v>696038200</v>
      </c>
      <c r="E118" s="49">
        <f>E119+E161+E159</f>
        <v>650018189.05999994</v>
      </c>
      <c r="F118" s="49">
        <f t="shared" ref="F118" si="24">F119+F161</f>
        <v>113844100</v>
      </c>
      <c r="G118" s="49">
        <f>G119+G161+G159+G160</f>
        <v>27227668.82</v>
      </c>
      <c r="H118" s="49">
        <f>H119+H161+H159</f>
        <v>27166456.020000003</v>
      </c>
      <c r="I118" s="49">
        <f>I119+I161+I160</f>
        <v>5740901.8600000003</v>
      </c>
      <c r="J118" s="53">
        <f t="shared" si="22"/>
        <v>3.9118066824493249</v>
      </c>
      <c r="K118" s="53">
        <f t="shared" si="22"/>
        <v>4.1793378211901704</v>
      </c>
      <c r="L118" s="53">
        <f t="shared" si="22"/>
        <v>5.0427750406037735</v>
      </c>
      <c r="M118" s="7"/>
    </row>
    <row r="119" spans="1:13" ht="62.4" x14ac:dyDescent="0.3">
      <c r="A119" s="115" t="s">
        <v>130</v>
      </c>
      <c r="B119" s="47" t="s">
        <v>19</v>
      </c>
      <c r="C119" s="48" t="s">
        <v>131</v>
      </c>
      <c r="D119" s="49">
        <f>D120+D126+D135+D150</f>
        <v>696038200</v>
      </c>
      <c r="E119" s="49">
        <f>E120+E126+E135+E150</f>
        <v>650018189.05999994</v>
      </c>
      <c r="F119" s="49">
        <f>F120+F126+F135+F151+F150+F160</f>
        <v>113844100</v>
      </c>
      <c r="G119" s="49">
        <f>G120+G126+G135+G150</f>
        <v>34808530.579999998</v>
      </c>
      <c r="H119" s="49">
        <f>H120+H126+H135+H150</f>
        <v>34747317.780000001</v>
      </c>
      <c r="I119" s="49">
        <f>I120+I126+I135+I151+I150</f>
        <v>5740901.8600000003</v>
      </c>
      <c r="J119" s="49">
        <f t="shared" si="22"/>
        <v>5.0009511805530211</v>
      </c>
      <c r="K119" s="49">
        <f t="shared" si="22"/>
        <v>5.3455916103284071</v>
      </c>
      <c r="L119" s="49">
        <f t="shared" si="22"/>
        <v>5.0427750406037735</v>
      </c>
      <c r="M119" s="7"/>
    </row>
    <row r="120" spans="1:13" ht="31.2" x14ac:dyDescent="0.3">
      <c r="A120" s="114" t="s">
        <v>132</v>
      </c>
      <c r="B120" s="24" t="s">
        <v>19</v>
      </c>
      <c r="C120" s="25" t="s">
        <v>394</v>
      </c>
      <c r="D120" s="26">
        <f>D121</f>
        <v>309477800</v>
      </c>
      <c r="E120" s="26">
        <f>E121+E125</f>
        <v>309477800</v>
      </c>
      <c r="F120" s="26">
        <f>F121+F125</f>
        <v>67794500</v>
      </c>
      <c r="G120" s="26">
        <f>G121</f>
        <v>25789700</v>
      </c>
      <c r="H120" s="26">
        <f>H121+H125</f>
        <v>25789700</v>
      </c>
      <c r="I120" s="26">
        <f>I121+I125</f>
        <v>5650100</v>
      </c>
      <c r="J120" s="20">
        <f t="shared" ref="J120:L125" si="25">G120/D120*100</f>
        <v>8.333295635421992</v>
      </c>
      <c r="K120" s="20">
        <f t="shared" si="25"/>
        <v>8.333295635421992</v>
      </c>
      <c r="L120" s="20">
        <f t="shared" si="25"/>
        <v>8.3341569006335323</v>
      </c>
      <c r="M120" s="7"/>
    </row>
    <row r="121" spans="1:13" ht="31.2" x14ac:dyDescent="0.3">
      <c r="A121" s="114" t="s">
        <v>133</v>
      </c>
      <c r="B121" s="24" t="s">
        <v>19</v>
      </c>
      <c r="C121" s="25" t="s">
        <v>395</v>
      </c>
      <c r="D121" s="26">
        <f>D122+D123+D125</f>
        <v>309477800</v>
      </c>
      <c r="E121" s="26">
        <f t="shared" ref="E121:H121" si="26">E122+E123</f>
        <v>183157200</v>
      </c>
      <c r="F121" s="26">
        <f>F122+F123+F124</f>
        <v>67794500</v>
      </c>
      <c r="G121" s="26">
        <f>G122+G123+G125</f>
        <v>25789700</v>
      </c>
      <c r="H121" s="26">
        <f t="shared" si="26"/>
        <v>15263000</v>
      </c>
      <c r="I121" s="26">
        <f>I122+I123+I124</f>
        <v>5650100</v>
      </c>
      <c r="J121" s="20">
        <f t="shared" si="25"/>
        <v>8.333295635421992</v>
      </c>
      <c r="K121" s="20">
        <f t="shared" si="25"/>
        <v>8.3332787354250879</v>
      </c>
      <c r="L121" s="20">
        <f t="shared" si="25"/>
        <v>8.3341569006335323</v>
      </c>
      <c r="M121" s="7"/>
    </row>
    <row r="122" spans="1:13" ht="46.8" x14ac:dyDescent="0.3">
      <c r="A122" s="114" t="s">
        <v>134</v>
      </c>
      <c r="B122" s="24" t="s">
        <v>19</v>
      </c>
      <c r="C122" s="25" t="s">
        <v>396</v>
      </c>
      <c r="D122" s="26">
        <f t="shared" si="20"/>
        <v>183157200</v>
      </c>
      <c r="E122" s="26">
        <v>183157200</v>
      </c>
      <c r="F122" s="26"/>
      <c r="G122" s="20">
        <f t="shared" si="18"/>
        <v>15263000</v>
      </c>
      <c r="H122" s="26">
        <v>15263000</v>
      </c>
      <c r="I122" s="26"/>
      <c r="J122" s="20">
        <f t="shared" si="25"/>
        <v>8.3332787354250879</v>
      </c>
      <c r="K122" s="20">
        <f t="shared" si="25"/>
        <v>8.3332787354250879</v>
      </c>
      <c r="L122" s="20" t="e">
        <f t="shared" si="25"/>
        <v>#DIV/0!</v>
      </c>
      <c r="M122" s="7"/>
    </row>
    <row r="123" spans="1:13" ht="46.8" x14ac:dyDescent="0.3">
      <c r="A123" s="114" t="s">
        <v>135</v>
      </c>
      <c r="B123" s="24" t="s">
        <v>19</v>
      </c>
      <c r="C123" s="25" t="s">
        <v>397</v>
      </c>
      <c r="D123" s="26">
        <f>E123+F123</f>
        <v>0</v>
      </c>
      <c r="E123" s="26"/>
      <c r="F123" s="26"/>
      <c r="G123" s="20">
        <f>H123+I123</f>
        <v>0</v>
      </c>
      <c r="H123" s="26"/>
      <c r="I123" s="26"/>
      <c r="J123" s="20" t="e">
        <f t="shared" si="25"/>
        <v>#DIV/0!</v>
      </c>
      <c r="K123" s="20" t="e">
        <f t="shared" si="25"/>
        <v>#DIV/0!</v>
      </c>
      <c r="L123" s="20" t="e">
        <f t="shared" si="25"/>
        <v>#DIV/0!</v>
      </c>
      <c r="M123" s="7"/>
    </row>
    <row r="124" spans="1:13" ht="43.5" customHeight="1" x14ac:dyDescent="0.3">
      <c r="A124" s="114" t="s">
        <v>444</v>
      </c>
      <c r="B124" s="24" t="s">
        <v>19</v>
      </c>
      <c r="C124" s="25" t="s">
        <v>443</v>
      </c>
      <c r="D124" s="26"/>
      <c r="E124" s="26"/>
      <c r="F124" s="26">
        <v>67794500</v>
      </c>
      <c r="G124" s="20"/>
      <c r="H124" s="26"/>
      <c r="I124" s="26">
        <v>5650100</v>
      </c>
      <c r="J124" s="26"/>
      <c r="K124" s="26"/>
      <c r="L124" s="26"/>
      <c r="M124" s="7"/>
    </row>
    <row r="125" spans="1:13" ht="62.4" x14ac:dyDescent="0.3">
      <c r="A125" s="114" t="s">
        <v>136</v>
      </c>
      <c r="B125" s="24" t="s">
        <v>19</v>
      </c>
      <c r="C125" s="25" t="s">
        <v>398</v>
      </c>
      <c r="D125" s="26">
        <f t="shared" si="20"/>
        <v>126320600</v>
      </c>
      <c r="E125" s="26">
        <v>126320600</v>
      </c>
      <c r="F125" s="26"/>
      <c r="G125" s="20">
        <f t="shared" si="18"/>
        <v>10526700</v>
      </c>
      <c r="H125" s="26">
        <v>10526700</v>
      </c>
      <c r="I125" s="26"/>
      <c r="J125" s="20">
        <f t="shared" si="25"/>
        <v>8.3333201393913576</v>
      </c>
      <c r="K125" s="26"/>
      <c r="L125" s="26"/>
      <c r="M125" s="7"/>
    </row>
    <row r="126" spans="1:13" ht="46.8" x14ac:dyDescent="0.3">
      <c r="A126" s="115" t="s">
        <v>137</v>
      </c>
      <c r="B126" s="47" t="s">
        <v>19</v>
      </c>
      <c r="C126" s="48" t="s">
        <v>399</v>
      </c>
      <c r="D126" s="49">
        <f t="shared" si="20"/>
        <v>109276700</v>
      </c>
      <c r="E126" s="49">
        <f>E128+E132+E127+E131+E130</f>
        <v>64619200</v>
      </c>
      <c r="F126" s="49">
        <f>F128+F132+F129+F127</f>
        <v>44657500</v>
      </c>
      <c r="G126" s="53">
        <f t="shared" si="18"/>
        <v>0</v>
      </c>
      <c r="H126" s="49">
        <f>H128+H132+H127+H131</f>
        <v>0</v>
      </c>
      <c r="I126" s="49">
        <f>I128+I132+I127++I129</f>
        <v>0</v>
      </c>
      <c r="J126" s="53">
        <f>G126/D126*100</f>
        <v>0</v>
      </c>
      <c r="K126" s="53">
        <f>H126/E126*100</f>
        <v>0</v>
      </c>
      <c r="L126" s="53">
        <f>I126/F126*100</f>
        <v>0</v>
      </c>
      <c r="M126" s="7"/>
    </row>
    <row r="127" spans="1:13" ht="218.4" x14ac:dyDescent="0.3">
      <c r="A127" s="114" t="s">
        <v>460</v>
      </c>
      <c r="B127" s="24" t="s">
        <v>19</v>
      </c>
      <c r="C127" s="25" t="s">
        <v>451</v>
      </c>
      <c r="D127" s="26">
        <f t="shared" si="20"/>
        <v>0</v>
      </c>
      <c r="E127" s="26"/>
      <c r="F127" s="26"/>
      <c r="G127" s="20">
        <f t="shared" si="18"/>
        <v>0</v>
      </c>
      <c r="H127" s="26"/>
      <c r="I127" s="26"/>
      <c r="J127" s="26" t="e">
        <f t="shared" ref="J127:J131" si="27">G127/D127*100</f>
        <v>#DIV/0!</v>
      </c>
      <c r="K127" s="26" t="e">
        <f t="shared" ref="K127:K131" si="28">H127/E127*100</f>
        <v>#DIV/0!</v>
      </c>
      <c r="L127" s="53" t="e">
        <f t="shared" ref="L127:L131" si="29">I127/F127*100</f>
        <v>#DIV/0!</v>
      </c>
      <c r="M127" s="7"/>
    </row>
    <row r="128" spans="1:13" ht="46.8" x14ac:dyDescent="0.3">
      <c r="A128" s="114" t="s">
        <v>431</v>
      </c>
      <c r="B128" s="24" t="s">
        <v>19</v>
      </c>
      <c r="C128" s="25" t="s">
        <v>430</v>
      </c>
      <c r="D128" s="26">
        <f t="shared" si="20"/>
        <v>2513300</v>
      </c>
      <c r="E128" s="26">
        <v>2513300</v>
      </c>
      <c r="F128" s="26"/>
      <c r="G128" s="20">
        <f t="shared" si="18"/>
        <v>0</v>
      </c>
      <c r="H128" s="26"/>
      <c r="I128" s="26"/>
      <c r="J128" s="26">
        <f t="shared" si="27"/>
        <v>0</v>
      </c>
      <c r="K128" s="26">
        <f t="shared" si="28"/>
        <v>0</v>
      </c>
      <c r="L128" s="53" t="e">
        <f t="shared" si="29"/>
        <v>#DIV/0!</v>
      </c>
      <c r="M128" s="7"/>
    </row>
    <row r="129" spans="1:13" ht="196.5" customHeight="1" x14ac:dyDescent="0.3">
      <c r="A129" s="114" t="s">
        <v>454</v>
      </c>
      <c r="B129" s="24" t="s">
        <v>19</v>
      </c>
      <c r="C129" s="25" t="s">
        <v>449</v>
      </c>
      <c r="D129" s="26">
        <f>E129+F129</f>
        <v>0</v>
      </c>
      <c r="E129" s="26"/>
      <c r="F129" s="26"/>
      <c r="G129" s="20">
        <f>H129+I129</f>
        <v>0</v>
      </c>
      <c r="H129" s="26"/>
      <c r="I129" s="26"/>
      <c r="J129" s="26" t="e">
        <f t="shared" si="27"/>
        <v>#DIV/0!</v>
      </c>
      <c r="K129" s="26" t="e">
        <f t="shared" si="28"/>
        <v>#DIV/0!</v>
      </c>
      <c r="L129" s="53" t="e">
        <f t="shared" si="29"/>
        <v>#DIV/0!</v>
      </c>
      <c r="M129" s="7"/>
    </row>
    <row r="130" spans="1:13" ht="46.8" customHeight="1" x14ac:dyDescent="0.3">
      <c r="A130" s="114" t="s">
        <v>497</v>
      </c>
      <c r="B130" s="24" t="s">
        <v>19</v>
      </c>
      <c r="C130" s="25" t="s">
        <v>496</v>
      </c>
      <c r="D130" s="26">
        <f>E130+F130</f>
        <v>50535400</v>
      </c>
      <c r="E130" s="26">
        <v>50535400</v>
      </c>
      <c r="F130" s="26"/>
      <c r="G130" s="20">
        <f>H130+I130</f>
        <v>0</v>
      </c>
      <c r="H130" s="26"/>
      <c r="I130" s="26"/>
      <c r="J130" s="26">
        <f t="shared" si="27"/>
        <v>0</v>
      </c>
      <c r="K130" s="26"/>
      <c r="L130" s="53"/>
      <c r="M130" s="7"/>
    </row>
    <row r="131" spans="1:13" ht="44.25" customHeight="1" x14ac:dyDescent="0.3">
      <c r="A131" s="114" t="s">
        <v>461</v>
      </c>
      <c r="B131" s="24" t="s">
        <v>19</v>
      </c>
      <c r="C131" s="25" t="s">
        <v>458</v>
      </c>
      <c r="D131" s="26">
        <f>E131+F131</f>
        <v>37500</v>
      </c>
      <c r="E131" s="26">
        <v>37500</v>
      </c>
      <c r="F131" s="26"/>
      <c r="G131" s="20">
        <f>H131+I131</f>
        <v>0</v>
      </c>
      <c r="H131" s="26"/>
      <c r="I131" s="26"/>
      <c r="J131" s="26">
        <f t="shared" si="27"/>
        <v>0</v>
      </c>
      <c r="K131" s="26">
        <f t="shared" si="28"/>
        <v>0</v>
      </c>
      <c r="L131" s="53" t="e">
        <f t="shared" si="29"/>
        <v>#DIV/0!</v>
      </c>
      <c r="M131" s="7"/>
    </row>
    <row r="132" spans="1:13" ht="15.6" x14ac:dyDescent="0.3">
      <c r="A132" s="114" t="s">
        <v>138</v>
      </c>
      <c r="B132" s="24" t="s">
        <v>19</v>
      </c>
      <c r="C132" s="25" t="s">
        <v>400</v>
      </c>
      <c r="D132" s="26">
        <f t="shared" si="20"/>
        <v>56190500</v>
      </c>
      <c r="E132" s="26">
        <f t="shared" ref="E132:I132" si="30">E133+E134</f>
        <v>11533000</v>
      </c>
      <c r="F132" s="26">
        <f>F134</f>
        <v>44657500</v>
      </c>
      <c r="G132" s="20">
        <f t="shared" si="18"/>
        <v>0</v>
      </c>
      <c r="H132" s="26">
        <f t="shared" si="30"/>
        <v>0</v>
      </c>
      <c r="I132" s="26">
        <f t="shared" si="30"/>
        <v>0</v>
      </c>
      <c r="J132" s="20">
        <f t="shared" ref="J132:L134" si="31">G132/D132*100</f>
        <v>0</v>
      </c>
      <c r="K132" s="20">
        <f t="shared" si="31"/>
        <v>0</v>
      </c>
      <c r="L132" s="20">
        <f t="shared" si="31"/>
        <v>0</v>
      </c>
      <c r="M132" s="7"/>
    </row>
    <row r="133" spans="1:13" ht="31.2" x14ac:dyDescent="0.3">
      <c r="A133" s="114" t="s">
        <v>139</v>
      </c>
      <c r="B133" s="24" t="s">
        <v>19</v>
      </c>
      <c r="C133" s="25" t="s">
        <v>401</v>
      </c>
      <c r="D133" s="26">
        <f t="shared" si="20"/>
        <v>11533000</v>
      </c>
      <c r="E133" s="26">
        <v>11533000</v>
      </c>
      <c r="F133" s="26"/>
      <c r="G133" s="20">
        <f t="shared" si="18"/>
        <v>0</v>
      </c>
      <c r="H133" s="26"/>
      <c r="I133" s="26"/>
      <c r="J133" s="20">
        <f t="shared" si="31"/>
        <v>0</v>
      </c>
      <c r="K133" s="20">
        <f t="shared" si="31"/>
        <v>0</v>
      </c>
      <c r="L133" s="20" t="e">
        <f t="shared" si="31"/>
        <v>#DIV/0!</v>
      </c>
      <c r="M133" s="7"/>
    </row>
    <row r="134" spans="1:13" ht="31.2" x14ac:dyDescent="0.3">
      <c r="A134" s="114" t="s">
        <v>140</v>
      </c>
      <c r="B134" s="24" t="s">
        <v>19</v>
      </c>
      <c r="C134" s="25" t="s">
        <v>402</v>
      </c>
      <c r="D134" s="26">
        <f t="shared" si="20"/>
        <v>44657500</v>
      </c>
      <c r="E134" s="26"/>
      <c r="F134" s="26">
        <v>44657500</v>
      </c>
      <c r="G134" s="20">
        <f t="shared" si="18"/>
        <v>0</v>
      </c>
      <c r="H134" s="26"/>
      <c r="I134" s="26"/>
      <c r="J134" s="20">
        <f t="shared" si="31"/>
        <v>0</v>
      </c>
      <c r="K134" s="26"/>
      <c r="L134" s="26"/>
      <c r="M134" s="7"/>
    </row>
    <row r="135" spans="1:13" ht="31.2" x14ac:dyDescent="0.3">
      <c r="A135" s="115" t="s">
        <v>141</v>
      </c>
      <c r="B135" s="47" t="s">
        <v>19</v>
      </c>
      <c r="C135" s="48" t="s">
        <v>403</v>
      </c>
      <c r="D135" s="49">
        <f t="shared" si="20"/>
        <v>270963600</v>
      </c>
      <c r="E135" s="49">
        <f>E136+E138+E140+E142+E145+E148+E147</f>
        <v>269571500</v>
      </c>
      <c r="F135" s="49">
        <f>F136+F138+F140+F142+F145+F147+F148</f>
        <v>1392100</v>
      </c>
      <c r="G135" s="53">
        <f t="shared" si="18"/>
        <v>9018830.5799999982</v>
      </c>
      <c r="H135" s="49">
        <f>H136+H138+H140+H142+H145+H148+H147</f>
        <v>8928028.7199999988</v>
      </c>
      <c r="I135" s="26">
        <f>I136+I138+I140+I142+I145+I147+I148+I144</f>
        <v>90801.86</v>
      </c>
      <c r="J135" s="53">
        <f>G135/D135*100</f>
        <v>3.3284288295549658</v>
      </c>
      <c r="K135" s="53">
        <f>H135/E135*100</f>
        <v>3.3119334647765055</v>
      </c>
      <c r="L135" s="53">
        <f>I135/F135*100</f>
        <v>6.5226535450039504</v>
      </c>
      <c r="M135" s="7"/>
    </row>
    <row r="136" spans="1:13" ht="78" x14ac:dyDescent="0.3">
      <c r="A136" s="114" t="s">
        <v>142</v>
      </c>
      <c r="B136" s="24" t="s">
        <v>19</v>
      </c>
      <c r="C136" s="25" t="s">
        <v>404</v>
      </c>
      <c r="D136" s="26">
        <f t="shared" si="20"/>
        <v>0</v>
      </c>
      <c r="E136" s="26">
        <f>E137</f>
        <v>0</v>
      </c>
      <c r="F136" s="26">
        <f>F137</f>
        <v>0</v>
      </c>
      <c r="G136" s="20">
        <f t="shared" si="18"/>
        <v>0</v>
      </c>
      <c r="H136" s="26">
        <f>H137</f>
        <v>0</v>
      </c>
      <c r="I136" s="26">
        <f>I137</f>
        <v>0</v>
      </c>
      <c r="J136" s="26"/>
      <c r="K136" s="26"/>
      <c r="L136" s="26"/>
      <c r="M136" s="7"/>
    </row>
    <row r="137" spans="1:13" ht="78" x14ac:dyDescent="0.3">
      <c r="A137" s="114" t="s">
        <v>143</v>
      </c>
      <c r="B137" s="24" t="s">
        <v>19</v>
      </c>
      <c r="C137" s="25" t="s">
        <v>405</v>
      </c>
      <c r="D137" s="26">
        <f t="shared" si="20"/>
        <v>0</v>
      </c>
      <c r="E137" s="26"/>
      <c r="F137" s="26"/>
      <c r="G137" s="20">
        <f t="shared" si="18"/>
        <v>0</v>
      </c>
      <c r="H137" s="26"/>
      <c r="I137" s="26"/>
      <c r="J137" s="26"/>
      <c r="K137" s="26"/>
      <c r="L137" s="26"/>
      <c r="M137" s="7"/>
    </row>
    <row r="138" spans="1:13" ht="62.4" x14ac:dyDescent="0.3">
      <c r="A138" s="114" t="s">
        <v>144</v>
      </c>
      <c r="B138" s="24" t="s">
        <v>19</v>
      </c>
      <c r="C138" s="25" t="s">
        <v>406</v>
      </c>
      <c r="D138" s="26">
        <f t="shared" si="20"/>
        <v>1224000</v>
      </c>
      <c r="E138" s="26">
        <f>E139</f>
        <v>0</v>
      </c>
      <c r="F138" s="26">
        <f>F139</f>
        <v>1224000</v>
      </c>
      <c r="G138" s="20">
        <f t="shared" si="18"/>
        <v>77625.240000000005</v>
      </c>
      <c r="H138" s="26">
        <f>H139</f>
        <v>0</v>
      </c>
      <c r="I138" s="26">
        <f>I139</f>
        <v>77625.240000000005</v>
      </c>
      <c r="J138" s="20">
        <f t="shared" ref="J138:L144" si="32">G138/D138*100</f>
        <v>6.3419313725490198</v>
      </c>
      <c r="K138" s="20" t="e">
        <f t="shared" si="32"/>
        <v>#DIV/0!</v>
      </c>
      <c r="L138" s="20">
        <f t="shared" si="32"/>
        <v>6.3419313725490198</v>
      </c>
      <c r="M138" s="7"/>
    </row>
    <row r="139" spans="1:13" ht="62.4" x14ac:dyDescent="0.3">
      <c r="A139" s="114" t="s">
        <v>145</v>
      </c>
      <c r="B139" s="24" t="s">
        <v>19</v>
      </c>
      <c r="C139" s="25" t="s">
        <v>407</v>
      </c>
      <c r="D139" s="26">
        <f t="shared" si="20"/>
        <v>1224000</v>
      </c>
      <c r="E139" s="26"/>
      <c r="F139" s="26">
        <v>1224000</v>
      </c>
      <c r="G139" s="20">
        <f t="shared" si="18"/>
        <v>77625.240000000005</v>
      </c>
      <c r="H139" s="26">
        <v>0</v>
      </c>
      <c r="I139" s="26">
        <v>77625.240000000005</v>
      </c>
      <c r="J139" s="20">
        <f t="shared" si="32"/>
        <v>6.3419313725490198</v>
      </c>
      <c r="K139" s="20" t="e">
        <f t="shared" si="32"/>
        <v>#DIV/0!</v>
      </c>
      <c r="L139" s="20">
        <f t="shared" si="32"/>
        <v>6.3419313725490198</v>
      </c>
      <c r="M139" s="7"/>
    </row>
    <row r="140" spans="1:13" ht="62.4" x14ac:dyDescent="0.3">
      <c r="A140" s="114" t="s">
        <v>146</v>
      </c>
      <c r="B140" s="24" t="s">
        <v>19</v>
      </c>
      <c r="C140" s="25" t="s">
        <v>408</v>
      </c>
      <c r="D140" s="26">
        <f t="shared" si="20"/>
        <v>0</v>
      </c>
      <c r="E140" s="26">
        <f>E141</f>
        <v>0</v>
      </c>
      <c r="F140" s="26">
        <f>F141</f>
        <v>0</v>
      </c>
      <c r="G140" s="20">
        <f t="shared" si="18"/>
        <v>0</v>
      </c>
      <c r="H140" s="26">
        <f>H141</f>
        <v>0</v>
      </c>
      <c r="I140" s="26">
        <f>I141</f>
        <v>0</v>
      </c>
      <c r="J140" s="20" t="e">
        <f t="shared" si="32"/>
        <v>#DIV/0!</v>
      </c>
      <c r="K140" s="20" t="e">
        <f t="shared" si="32"/>
        <v>#DIV/0!</v>
      </c>
      <c r="L140" s="20" t="e">
        <f t="shared" si="32"/>
        <v>#DIV/0!</v>
      </c>
      <c r="M140" s="7"/>
    </row>
    <row r="141" spans="1:13" ht="62.4" x14ac:dyDescent="0.3">
      <c r="A141" s="114" t="s">
        <v>147</v>
      </c>
      <c r="B141" s="24" t="s">
        <v>19</v>
      </c>
      <c r="C141" s="25" t="s">
        <v>409</v>
      </c>
      <c r="D141" s="26">
        <f t="shared" si="20"/>
        <v>0</v>
      </c>
      <c r="E141" s="26"/>
      <c r="F141" s="26"/>
      <c r="G141" s="20">
        <f t="shared" si="18"/>
        <v>0</v>
      </c>
      <c r="H141" s="26"/>
      <c r="I141" s="26"/>
      <c r="J141" s="20" t="e">
        <f t="shared" si="32"/>
        <v>#DIV/0!</v>
      </c>
      <c r="K141" s="20" t="e">
        <f t="shared" si="32"/>
        <v>#DIV/0!</v>
      </c>
      <c r="L141" s="20" t="e">
        <f t="shared" si="32"/>
        <v>#DIV/0!</v>
      </c>
      <c r="M141" s="7"/>
    </row>
    <row r="142" spans="1:13" ht="46.8" x14ac:dyDescent="0.3">
      <c r="A142" s="114" t="s">
        <v>148</v>
      </c>
      <c r="B142" s="24" t="s">
        <v>19</v>
      </c>
      <c r="C142" s="25" t="s">
        <v>410</v>
      </c>
      <c r="D142" s="26">
        <f t="shared" si="20"/>
        <v>59750200</v>
      </c>
      <c r="E142" s="26">
        <f>E143+E144</f>
        <v>59582100</v>
      </c>
      <c r="F142" s="26">
        <f>F143+F144</f>
        <v>168100</v>
      </c>
      <c r="G142" s="20">
        <f t="shared" si="18"/>
        <v>4977579.0199999996</v>
      </c>
      <c r="H142" s="26">
        <f>H143+H144</f>
        <v>4977579.0199999996</v>
      </c>
      <c r="I142" s="26"/>
      <c r="J142" s="20">
        <f t="shared" si="32"/>
        <v>8.3306482990851904</v>
      </c>
      <c r="K142" s="20">
        <f t="shared" si="32"/>
        <v>8.3541516999232979</v>
      </c>
      <c r="L142" s="20">
        <f t="shared" si="32"/>
        <v>0</v>
      </c>
      <c r="M142" s="7"/>
    </row>
    <row r="143" spans="1:13" ht="62.4" x14ac:dyDescent="0.3">
      <c r="A143" s="114" t="s">
        <v>149</v>
      </c>
      <c r="B143" s="24" t="s">
        <v>19</v>
      </c>
      <c r="C143" s="25" t="s">
        <v>411</v>
      </c>
      <c r="D143" s="26">
        <f t="shared" si="20"/>
        <v>59582100</v>
      </c>
      <c r="E143" s="26">
        <v>59582100</v>
      </c>
      <c r="F143" s="26"/>
      <c r="G143" s="20">
        <f t="shared" si="18"/>
        <v>4977579.0199999996</v>
      </c>
      <c r="H143" s="26">
        <v>4977579.0199999996</v>
      </c>
      <c r="I143" s="26"/>
      <c r="J143" s="20">
        <f t="shared" si="32"/>
        <v>8.3541516999232979</v>
      </c>
      <c r="K143" s="20">
        <f t="shared" si="32"/>
        <v>8.3541516999232979</v>
      </c>
      <c r="L143" s="20" t="e">
        <f t="shared" si="32"/>
        <v>#DIV/0!</v>
      </c>
      <c r="M143" s="7"/>
    </row>
    <row r="144" spans="1:13" ht="62.4" x14ac:dyDescent="0.3">
      <c r="A144" s="114" t="s">
        <v>150</v>
      </c>
      <c r="B144" s="24" t="s">
        <v>19</v>
      </c>
      <c r="C144" s="25" t="s">
        <v>414</v>
      </c>
      <c r="D144" s="26">
        <f t="shared" si="20"/>
        <v>168100</v>
      </c>
      <c r="E144" s="26"/>
      <c r="F144" s="26">
        <v>168100</v>
      </c>
      <c r="G144" s="20">
        <f t="shared" si="18"/>
        <v>13176.62</v>
      </c>
      <c r="H144" s="26"/>
      <c r="I144" s="26">
        <v>13176.62</v>
      </c>
      <c r="J144" s="20">
        <f t="shared" si="32"/>
        <v>7.8385603807257596</v>
      </c>
      <c r="K144" s="20" t="e">
        <f t="shared" si="32"/>
        <v>#DIV/0!</v>
      </c>
      <c r="L144" s="20">
        <f t="shared" si="32"/>
        <v>7.8385603807257596</v>
      </c>
      <c r="M144" s="7"/>
    </row>
    <row r="145" spans="1:13" ht="46.8" x14ac:dyDescent="0.3">
      <c r="A145" s="114" t="s">
        <v>151</v>
      </c>
      <c r="B145" s="24" t="s">
        <v>19</v>
      </c>
      <c r="C145" s="25" t="s">
        <v>412</v>
      </c>
      <c r="D145" s="26">
        <f t="shared" si="20"/>
        <v>0</v>
      </c>
      <c r="E145" s="26"/>
      <c r="F145" s="26"/>
      <c r="G145" s="20">
        <f t="shared" si="18"/>
        <v>0</v>
      </c>
      <c r="H145" s="26"/>
      <c r="I145" s="26"/>
      <c r="J145" s="26"/>
      <c r="K145" s="26"/>
      <c r="L145" s="26"/>
      <c r="M145" s="7"/>
    </row>
    <row r="146" spans="1:13" ht="62.4" x14ac:dyDescent="0.3">
      <c r="A146" s="114" t="s">
        <v>152</v>
      </c>
      <c r="B146" s="24" t="s">
        <v>19</v>
      </c>
      <c r="C146" s="25" t="s">
        <v>413</v>
      </c>
      <c r="D146" s="26">
        <f t="shared" si="20"/>
        <v>0</v>
      </c>
      <c r="E146" s="26"/>
      <c r="F146" s="26"/>
      <c r="G146" s="20">
        <f t="shared" si="18"/>
        <v>0</v>
      </c>
      <c r="H146" s="26"/>
      <c r="I146" s="26"/>
      <c r="J146" s="26"/>
      <c r="K146" s="26"/>
      <c r="L146" s="26"/>
      <c r="M146" s="7"/>
    </row>
    <row r="147" spans="1:13" ht="31.2" x14ac:dyDescent="0.3">
      <c r="A147" s="114" t="s">
        <v>342</v>
      </c>
      <c r="B147" s="24" t="s">
        <v>19</v>
      </c>
      <c r="C147" s="25" t="s">
        <v>415</v>
      </c>
      <c r="D147" s="26">
        <f t="shared" si="20"/>
        <v>800</v>
      </c>
      <c r="E147" s="26">
        <v>800</v>
      </c>
      <c r="F147" s="26"/>
      <c r="G147" s="20">
        <f t="shared" si="18"/>
        <v>0</v>
      </c>
      <c r="H147" s="26"/>
      <c r="I147" s="26"/>
      <c r="J147" s="20">
        <f t="shared" ref="J147" si="33">G147/D147*100</f>
        <v>0</v>
      </c>
      <c r="K147" s="26"/>
      <c r="L147" s="26"/>
      <c r="M147" s="7"/>
    </row>
    <row r="148" spans="1:13" ht="15.6" x14ac:dyDescent="0.3">
      <c r="A148" s="114" t="s">
        <v>153</v>
      </c>
      <c r="B148" s="24" t="s">
        <v>19</v>
      </c>
      <c r="C148" s="25" t="s">
        <v>416</v>
      </c>
      <c r="D148" s="26">
        <f t="shared" si="20"/>
        <v>209988600</v>
      </c>
      <c r="E148" s="26">
        <f>E149</f>
        <v>209988600</v>
      </c>
      <c r="F148" s="26"/>
      <c r="G148" s="20">
        <f t="shared" si="18"/>
        <v>3950449.7</v>
      </c>
      <c r="H148" s="26">
        <f>H149</f>
        <v>3950449.7</v>
      </c>
      <c r="I148" s="26"/>
      <c r="J148" s="20">
        <f t="shared" ref="J148:L151" si="34">G148/D148*100</f>
        <v>1.8812686498219429</v>
      </c>
      <c r="K148" s="20">
        <f t="shared" si="34"/>
        <v>1.8812686498219429</v>
      </c>
      <c r="L148" s="20" t="e">
        <f t="shared" si="34"/>
        <v>#DIV/0!</v>
      </c>
      <c r="M148" s="7"/>
    </row>
    <row r="149" spans="1:13" ht="31.2" x14ac:dyDescent="0.3">
      <c r="A149" s="114" t="s">
        <v>154</v>
      </c>
      <c r="B149" s="24" t="s">
        <v>19</v>
      </c>
      <c r="C149" s="25" t="s">
        <v>417</v>
      </c>
      <c r="D149" s="26">
        <f t="shared" si="20"/>
        <v>209988600</v>
      </c>
      <c r="E149" s="26">
        <v>209988600</v>
      </c>
      <c r="F149" s="26"/>
      <c r="G149" s="20">
        <f t="shared" si="18"/>
        <v>3950449.7</v>
      </c>
      <c r="H149" s="26">
        <v>3950449.7</v>
      </c>
      <c r="I149" s="26"/>
      <c r="J149" s="20">
        <f t="shared" si="34"/>
        <v>1.8812686498219429</v>
      </c>
      <c r="K149" s="20">
        <f t="shared" si="34"/>
        <v>1.8812686498219429</v>
      </c>
      <c r="L149" s="20" t="e">
        <f t="shared" si="34"/>
        <v>#DIV/0!</v>
      </c>
      <c r="M149" s="7"/>
    </row>
    <row r="150" spans="1:13" ht="15.6" x14ac:dyDescent="0.3">
      <c r="A150" s="114" t="s">
        <v>155</v>
      </c>
      <c r="B150" s="24" t="s">
        <v>19</v>
      </c>
      <c r="C150" s="25" t="s">
        <v>418</v>
      </c>
      <c r="D150" s="26">
        <f>D154+D153</f>
        <v>6320100</v>
      </c>
      <c r="E150" s="26">
        <f>E151+E154+E153</f>
        <v>6349689.0599999996</v>
      </c>
      <c r="F150" s="26">
        <f>F151+F154</f>
        <v>0</v>
      </c>
      <c r="G150" s="20">
        <f>G153+G154</f>
        <v>0</v>
      </c>
      <c r="H150" s="26">
        <f>H151+H154+H153</f>
        <v>29589.06</v>
      </c>
      <c r="I150" s="26">
        <f>I154+I153</f>
        <v>0</v>
      </c>
      <c r="J150" s="20">
        <f t="shared" si="34"/>
        <v>0</v>
      </c>
      <c r="K150" s="20">
        <f t="shared" si="34"/>
        <v>0.46599226702921426</v>
      </c>
      <c r="L150" s="20" t="e">
        <f t="shared" si="34"/>
        <v>#DIV/0!</v>
      </c>
      <c r="M150" s="7"/>
    </row>
    <row r="151" spans="1:13" ht="93.6" x14ac:dyDescent="0.3">
      <c r="A151" s="114" t="s">
        <v>156</v>
      </c>
      <c r="B151" s="24" t="s">
        <v>19</v>
      </c>
      <c r="C151" s="25" t="s">
        <v>419</v>
      </c>
      <c r="D151" s="26"/>
      <c r="E151" s="26">
        <f>E152</f>
        <v>29589.06</v>
      </c>
      <c r="F151" s="26">
        <f>F152</f>
        <v>0</v>
      </c>
      <c r="G151" s="20"/>
      <c r="H151" s="26">
        <f>H152</f>
        <v>29589.06</v>
      </c>
      <c r="I151" s="26">
        <f>I152</f>
        <v>0</v>
      </c>
      <c r="J151" s="20" t="e">
        <f t="shared" si="34"/>
        <v>#DIV/0!</v>
      </c>
      <c r="K151" s="20">
        <f t="shared" si="34"/>
        <v>100</v>
      </c>
      <c r="L151" s="20" t="e">
        <f t="shared" si="34"/>
        <v>#DIV/0!</v>
      </c>
      <c r="M151" s="7"/>
    </row>
    <row r="152" spans="1:13" ht="109.2" x14ac:dyDescent="0.3">
      <c r="A152" s="114" t="s">
        <v>157</v>
      </c>
      <c r="B152" s="24" t="s">
        <v>19</v>
      </c>
      <c r="C152" s="25" t="s">
        <v>420</v>
      </c>
      <c r="D152" s="26"/>
      <c r="E152" s="26">
        <v>29589.06</v>
      </c>
      <c r="F152" s="26"/>
      <c r="G152" s="20"/>
      <c r="H152" s="26">
        <v>29589.06</v>
      </c>
      <c r="I152" s="26"/>
      <c r="J152" s="26" t="e">
        <f t="shared" ref="J152:J159" si="35">G152/D152*100</f>
        <v>#DIV/0!</v>
      </c>
      <c r="K152" s="26">
        <f t="shared" ref="K152:K159" si="36">H152/E152*100</f>
        <v>100</v>
      </c>
      <c r="L152" s="26" t="e">
        <f t="shared" ref="L152:L159" si="37">I152/F152*100</f>
        <v>#DIV/0!</v>
      </c>
      <c r="M152" s="7"/>
    </row>
    <row r="153" spans="1:13" ht="15.6" x14ac:dyDescent="0.3">
      <c r="A153" s="114" t="s">
        <v>433</v>
      </c>
      <c r="B153" s="24" t="s">
        <v>19</v>
      </c>
      <c r="C153" s="25" t="s">
        <v>432</v>
      </c>
      <c r="D153" s="26">
        <f>E153</f>
        <v>0</v>
      </c>
      <c r="E153" s="26"/>
      <c r="F153" s="26"/>
      <c r="G153" s="20">
        <f>H153</f>
        <v>0</v>
      </c>
      <c r="H153" s="26"/>
      <c r="I153" s="26"/>
      <c r="J153" s="26"/>
      <c r="K153" s="26"/>
      <c r="L153" s="26"/>
      <c r="M153" s="7"/>
    </row>
    <row r="154" spans="1:13" ht="15.6" x14ac:dyDescent="0.3">
      <c r="A154" s="114" t="s">
        <v>421</v>
      </c>
      <c r="B154" s="47" t="s">
        <v>19</v>
      </c>
      <c r="C154" s="48" t="s">
        <v>422</v>
      </c>
      <c r="D154" s="49">
        <f>E154+D158</f>
        <v>6320100</v>
      </c>
      <c r="E154" s="49">
        <f>E155+E156+E157</f>
        <v>6320100</v>
      </c>
      <c r="F154" s="49">
        <f>F158</f>
        <v>0</v>
      </c>
      <c r="G154" s="53">
        <f>H154+G158</f>
        <v>0</v>
      </c>
      <c r="H154" s="49">
        <f>H155+H156+H157</f>
        <v>0</v>
      </c>
      <c r="I154" s="49">
        <f>I158</f>
        <v>0</v>
      </c>
      <c r="J154" s="49">
        <f t="shared" si="35"/>
        <v>0</v>
      </c>
      <c r="K154" s="49">
        <f t="shared" si="36"/>
        <v>0</v>
      </c>
      <c r="L154" s="49" t="e">
        <f t="shared" si="37"/>
        <v>#DIV/0!</v>
      </c>
      <c r="M154" s="7"/>
    </row>
    <row r="155" spans="1:13" ht="31.2" x14ac:dyDescent="0.3">
      <c r="A155" s="114" t="s">
        <v>427</v>
      </c>
      <c r="B155" s="24" t="s">
        <v>19</v>
      </c>
      <c r="C155" s="25" t="s">
        <v>482</v>
      </c>
      <c r="D155" s="26">
        <f>E155</f>
        <v>6320100</v>
      </c>
      <c r="E155" s="26">
        <v>6320100</v>
      </c>
      <c r="F155" s="26"/>
      <c r="G155" s="20">
        <f t="shared" si="18"/>
        <v>0</v>
      </c>
      <c r="H155" s="26"/>
      <c r="I155" s="26"/>
      <c r="J155" s="26">
        <f t="shared" si="35"/>
        <v>0</v>
      </c>
      <c r="K155" s="26">
        <f t="shared" si="36"/>
        <v>0</v>
      </c>
      <c r="L155" s="26" t="e">
        <f t="shared" si="37"/>
        <v>#DIV/0!</v>
      </c>
      <c r="M155" s="7"/>
    </row>
    <row r="156" spans="1:13" ht="31.2" x14ac:dyDescent="0.3">
      <c r="A156" s="114" t="s">
        <v>427</v>
      </c>
      <c r="B156" s="24" t="s">
        <v>19</v>
      </c>
      <c r="C156" s="25" t="s">
        <v>479</v>
      </c>
      <c r="D156" s="26">
        <f>E156</f>
        <v>0</v>
      </c>
      <c r="E156" s="26"/>
      <c r="F156" s="26"/>
      <c r="G156" s="20">
        <f>H156</f>
        <v>0</v>
      </c>
      <c r="H156" s="26"/>
      <c r="I156" s="26"/>
      <c r="J156" s="26"/>
      <c r="K156" s="26" t="e">
        <f t="shared" si="36"/>
        <v>#DIV/0!</v>
      </c>
      <c r="L156" s="26"/>
      <c r="M156" s="7"/>
    </row>
    <row r="157" spans="1:13" ht="15.6" x14ac:dyDescent="0.3">
      <c r="A157" s="114" t="s">
        <v>493</v>
      </c>
      <c r="B157" s="24" t="s">
        <v>19</v>
      </c>
      <c r="C157" s="25" t="s">
        <v>492</v>
      </c>
      <c r="D157" s="26">
        <f>E157</f>
        <v>0</v>
      </c>
      <c r="E157" s="26"/>
      <c r="F157" s="26"/>
      <c r="G157" s="20">
        <f>H157</f>
        <v>0</v>
      </c>
      <c r="H157" s="26"/>
      <c r="I157" s="26"/>
      <c r="J157" s="26"/>
      <c r="K157" s="26" t="e">
        <f t="shared" si="36"/>
        <v>#DIV/0!</v>
      </c>
      <c r="L157" s="26"/>
      <c r="M157" s="7"/>
    </row>
    <row r="158" spans="1:13" ht="31.2" x14ac:dyDescent="0.3">
      <c r="A158" s="114" t="s">
        <v>428</v>
      </c>
      <c r="B158" s="24" t="s">
        <v>19</v>
      </c>
      <c r="C158" s="25" t="s">
        <v>426</v>
      </c>
      <c r="D158" s="26">
        <f>F158</f>
        <v>0</v>
      </c>
      <c r="E158" s="26"/>
      <c r="F158" s="26"/>
      <c r="G158" s="20">
        <f>I158</f>
        <v>0</v>
      </c>
      <c r="H158" s="26"/>
      <c r="I158" s="26"/>
      <c r="J158" s="26" t="e">
        <f t="shared" si="35"/>
        <v>#DIV/0!</v>
      </c>
      <c r="K158" s="26" t="e">
        <f t="shared" si="36"/>
        <v>#DIV/0!</v>
      </c>
      <c r="L158" s="26" t="e">
        <f t="shared" si="37"/>
        <v>#DIV/0!</v>
      </c>
      <c r="M158" s="7"/>
    </row>
    <row r="159" spans="1:13" ht="15.6" x14ac:dyDescent="0.3">
      <c r="A159" s="114" t="s">
        <v>452</v>
      </c>
      <c r="B159" s="24" t="s">
        <v>19</v>
      </c>
      <c r="C159" s="25" t="s">
        <v>490</v>
      </c>
      <c r="D159" s="26">
        <f t="shared" si="20"/>
        <v>0</v>
      </c>
      <c r="E159" s="26"/>
      <c r="F159" s="26"/>
      <c r="G159" s="20">
        <f t="shared" si="18"/>
        <v>0</v>
      </c>
      <c r="H159" s="26"/>
      <c r="I159" s="26"/>
      <c r="J159" s="20" t="e">
        <f t="shared" si="35"/>
        <v>#DIV/0!</v>
      </c>
      <c r="K159" s="26" t="e">
        <f t="shared" si="36"/>
        <v>#DIV/0!</v>
      </c>
      <c r="L159" s="26" t="e">
        <f t="shared" si="37"/>
        <v>#DIV/0!</v>
      </c>
      <c r="M159" s="7"/>
    </row>
    <row r="160" spans="1:13" ht="15.6" x14ac:dyDescent="0.3">
      <c r="A160" s="114" t="s">
        <v>452</v>
      </c>
      <c r="B160" s="24" t="s">
        <v>19</v>
      </c>
      <c r="C160" s="25" t="s">
        <v>489</v>
      </c>
      <c r="D160" s="26">
        <f t="shared" ref="D160" si="38">E160+F160</f>
        <v>0</v>
      </c>
      <c r="E160" s="26"/>
      <c r="F160" s="26"/>
      <c r="G160" s="20">
        <f>I160</f>
        <v>0</v>
      </c>
      <c r="H160" s="26"/>
      <c r="I160" s="26"/>
      <c r="J160" s="20" t="e">
        <f t="shared" ref="J160" si="39">G160/D160*100</f>
        <v>#DIV/0!</v>
      </c>
      <c r="K160" s="26" t="e">
        <f t="shared" ref="K160" si="40">H160/E160*100</f>
        <v>#DIV/0!</v>
      </c>
      <c r="L160" s="26" t="e">
        <f t="shared" ref="L160" si="41">I160/F160*100</f>
        <v>#DIV/0!</v>
      </c>
      <c r="M160" s="7"/>
    </row>
    <row r="161" spans="1:13" ht="78" x14ac:dyDescent="0.3">
      <c r="A161" s="111" t="s">
        <v>159</v>
      </c>
      <c r="B161" s="24" t="s">
        <v>19</v>
      </c>
      <c r="C161" s="25" t="s">
        <v>158</v>
      </c>
      <c r="D161" s="26">
        <f t="shared" si="20"/>
        <v>0</v>
      </c>
      <c r="E161" s="26">
        <f>E162+E163</f>
        <v>0</v>
      </c>
      <c r="F161" s="26">
        <f>F162+F163</f>
        <v>0</v>
      </c>
      <c r="G161" s="53">
        <f t="shared" si="18"/>
        <v>-7580861.7599999998</v>
      </c>
      <c r="H161" s="26">
        <f>H162+H163</f>
        <v>-7580861.7599999998</v>
      </c>
      <c r="I161" s="26">
        <f>I162+I163</f>
        <v>0</v>
      </c>
      <c r="J161" s="20" t="e">
        <f t="shared" ref="J161:L162" si="42">G161/D161*100</f>
        <v>#DIV/0!</v>
      </c>
      <c r="K161" s="20" t="e">
        <f t="shared" si="42"/>
        <v>#DIV/0!</v>
      </c>
      <c r="L161" s="20" t="e">
        <f t="shared" si="42"/>
        <v>#DIV/0!</v>
      </c>
      <c r="M161" s="7"/>
    </row>
    <row r="162" spans="1:13" ht="78" x14ac:dyDescent="0.3">
      <c r="A162" s="114" t="s">
        <v>159</v>
      </c>
      <c r="B162" s="24" t="s">
        <v>19</v>
      </c>
      <c r="C162" s="25" t="s">
        <v>423</v>
      </c>
      <c r="D162" s="26">
        <f t="shared" si="20"/>
        <v>0</v>
      </c>
      <c r="E162" s="26"/>
      <c r="F162" s="26"/>
      <c r="G162" s="20">
        <f t="shared" si="18"/>
        <v>-7580861.7599999998</v>
      </c>
      <c r="H162" s="26">
        <v>-7580861.7599999998</v>
      </c>
      <c r="I162" s="26"/>
      <c r="J162" s="20" t="e">
        <f t="shared" si="42"/>
        <v>#DIV/0!</v>
      </c>
      <c r="K162" s="20" t="e">
        <f t="shared" si="42"/>
        <v>#DIV/0!</v>
      </c>
      <c r="L162" s="20" t="e">
        <f t="shared" si="42"/>
        <v>#DIV/0!</v>
      </c>
      <c r="M162" s="7"/>
    </row>
    <row r="163" spans="1:13" ht="63" thickBot="1" x14ac:dyDescent="0.35">
      <c r="A163" s="114" t="s">
        <v>160</v>
      </c>
      <c r="B163" s="24" t="s">
        <v>19</v>
      </c>
      <c r="C163" s="25" t="s">
        <v>424</v>
      </c>
      <c r="D163" s="26">
        <f t="shared" si="20"/>
        <v>0</v>
      </c>
      <c r="E163" s="26"/>
      <c r="F163" s="26"/>
      <c r="G163" s="20">
        <f t="shared" si="18"/>
        <v>0</v>
      </c>
      <c r="H163" s="26"/>
      <c r="I163" s="26"/>
      <c r="J163" s="26"/>
      <c r="K163" s="26"/>
      <c r="L163" s="26"/>
      <c r="M163" s="7"/>
    </row>
    <row r="164" spans="1:13" x14ac:dyDescent="0.3">
      <c r="A164" s="8"/>
      <c r="B164" s="11"/>
      <c r="C164" s="11"/>
      <c r="D164" s="12"/>
      <c r="E164" s="12"/>
      <c r="F164" s="12"/>
      <c r="G164" s="12"/>
      <c r="H164" s="12"/>
      <c r="I164" s="12"/>
      <c r="J164" s="12"/>
      <c r="K164" s="12"/>
      <c r="L164" s="12"/>
      <c r="M164" s="3" t="s">
        <v>161</v>
      </c>
    </row>
    <row r="165" spans="1:13" x14ac:dyDescent="0.3">
      <c r="A165" s="8"/>
      <c r="B165" s="8"/>
      <c r="C165" s="8"/>
      <c r="D165" s="13"/>
      <c r="E165" s="13"/>
      <c r="F165" s="13"/>
      <c r="G165" s="13"/>
      <c r="H165" s="13"/>
      <c r="I165" s="13"/>
      <c r="J165" s="13"/>
      <c r="K165" s="13"/>
      <c r="L165" s="13"/>
      <c r="M165" s="3" t="s">
        <v>161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opLeftCell="A55" workbookViewId="0">
      <selection activeCell="F24" sqref="F24"/>
    </sheetView>
  </sheetViews>
  <sheetFormatPr defaultColWidth="9.109375" defaultRowHeight="14.4" x14ac:dyDescent="0.3"/>
  <cols>
    <col min="1" max="1" width="46.88671875" style="1" customWidth="1"/>
    <col min="2" max="2" width="7.109375" style="1" customWidth="1"/>
    <col min="3" max="3" width="31.44140625" style="1" customWidth="1"/>
    <col min="4" max="4" width="16.5546875" style="1" customWidth="1"/>
    <col min="5" max="5" width="16.6640625" style="1" customWidth="1"/>
    <col min="6" max="7" width="15.44140625" style="1" customWidth="1"/>
    <col min="8" max="8" width="16.6640625" style="1" customWidth="1"/>
    <col min="9" max="9" width="17.88671875" style="1" customWidth="1"/>
    <col min="10" max="12" width="14.6640625" style="1" customWidth="1"/>
    <col min="13" max="13" width="9.6640625" style="1" customWidth="1"/>
    <col min="14" max="16384" width="9.109375" style="1"/>
  </cols>
  <sheetData>
    <row r="1" spans="1:13" ht="7.5" customHeight="1" x14ac:dyDescent="0.3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 x14ac:dyDescent="0.3">
      <c r="A2" s="27"/>
      <c r="B2" s="27"/>
      <c r="C2" s="27" t="s">
        <v>303</v>
      </c>
      <c r="D2" s="28"/>
      <c r="E2" s="28"/>
      <c r="F2" s="29"/>
      <c r="G2" s="29"/>
      <c r="H2" s="30"/>
      <c r="I2" s="30"/>
      <c r="J2" s="30"/>
      <c r="K2" s="30"/>
      <c r="L2" s="30"/>
      <c r="M2" s="3"/>
    </row>
    <row r="3" spans="1:13" ht="12.9" customHeight="1" x14ac:dyDescent="0.3">
      <c r="A3" s="31"/>
      <c r="B3" s="31"/>
      <c r="C3" s="31"/>
      <c r="D3" s="32"/>
      <c r="E3" s="32"/>
      <c r="F3" s="32"/>
      <c r="G3" s="33"/>
      <c r="H3" s="34"/>
      <c r="I3" s="34"/>
      <c r="J3" s="34"/>
      <c r="K3" s="34"/>
      <c r="L3" s="34"/>
      <c r="M3" s="3"/>
    </row>
    <row r="4" spans="1:13" ht="18" customHeight="1" x14ac:dyDescent="0.3">
      <c r="A4" s="132" t="s">
        <v>0</v>
      </c>
      <c r="B4" s="132" t="s">
        <v>1</v>
      </c>
      <c r="C4" s="132" t="s">
        <v>162</v>
      </c>
      <c r="D4" s="134" t="s">
        <v>3</v>
      </c>
      <c r="E4" s="129"/>
      <c r="F4" s="129"/>
      <c r="G4" s="134" t="s">
        <v>4</v>
      </c>
      <c r="H4" s="129"/>
      <c r="I4" s="129"/>
      <c r="J4" s="127" t="s">
        <v>314</v>
      </c>
      <c r="K4" s="127" t="s">
        <v>315</v>
      </c>
      <c r="L4" s="127" t="s">
        <v>316</v>
      </c>
      <c r="M4" s="5"/>
    </row>
    <row r="5" spans="1:13" ht="140.4" customHeight="1" x14ac:dyDescent="0.3">
      <c r="A5" s="133"/>
      <c r="B5" s="133"/>
      <c r="C5" s="133"/>
      <c r="D5" s="18" t="s">
        <v>301</v>
      </c>
      <c r="E5" s="18" t="s">
        <v>163</v>
      </c>
      <c r="F5" s="18" t="s">
        <v>8</v>
      </c>
      <c r="G5" s="18" t="s">
        <v>301</v>
      </c>
      <c r="H5" s="18" t="s">
        <v>7</v>
      </c>
      <c r="I5" s="18" t="s">
        <v>8</v>
      </c>
      <c r="J5" s="128"/>
      <c r="K5" s="128"/>
      <c r="L5" s="128"/>
      <c r="M5" s="5"/>
    </row>
    <row r="6" spans="1:13" ht="11.4" customHeight="1" thickBot="1" x14ac:dyDescent="0.35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325</v>
      </c>
      <c r="K6" s="19" t="s">
        <v>326</v>
      </c>
      <c r="L6" s="19" t="s">
        <v>327</v>
      </c>
      <c r="M6" s="5"/>
    </row>
    <row r="7" spans="1:13" ht="15.6" x14ac:dyDescent="0.3">
      <c r="A7" s="54" t="s">
        <v>164</v>
      </c>
      <c r="B7" s="51" t="s">
        <v>165</v>
      </c>
      <c r="C7" s="55" t="s">
        <v>335</v>
      </c>
      <c r="D7" s="49">
        <f t="shared" ref="D7:I7" si="0">D9+D18+D20+D25+D31+D38+D44+D47+D49+D54+D57+D59+D36</f>
        <v>793544220.94000006</v>
      </c>
      <c r="E7" s="49">
        <f t="shared" si="0"/>
        <v>724958210</v>
      </c>
      <c r="F7" s="49">
        <f t="shared" si="0"/>
        <v>136410100</v>
      </c>
      <c r="G7" s="49">
        <f t="shared" si="0"/>
        <v>16191051.5</v>
      </c>
      <c r="H7" s="49">
        <f>H9+H18+H20+H25+H31+H38+H44+H47+H49+H54+H57+H59+H36</f>
        <v>18224522.66</v>
      </c>
      <c r="I7" s="49">
        <f t="shared" si="0"/>
        <v>3646217.9000000004</v>
      </c>
      <c r="J7" s="49">
        <f>G7/D7*100</f>
        <v>2.0403464700203782</v>
      </c>
      <c r="K7" s="49">
        <f>H7/E7*100</f>
        <v>2.5138721665073631</v>
      </c>
      <c r="L7" s="49">
        <f>I7/F7*100</f>
        <v>2.6729823524797651</v>
      </c>
      <c r="M7" s="7"/>
    </row>
    <row r="8" spans="1:13" ht="15.6" x14ac:dyDescent="0.3">
      <c r="A8" s="35" t="s">
        <v>22</v>
      </c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7"/>
    </row>
    <row r="9" spans="1:13" ht="31.2" x14ac:dyDescent="0.3">
      <c r="A9" s="46" t="s">
        <v>166</v>
      </c>
      <c r="B9" s="47" t="s">
        <v>167</v>
      </c>
      <c r="C9" s="48" t="s">
        <v>168</v>
      </c>
      <c r="D9" s="49">
        <f t="shared" ref="D9:I9" si="1">SUM(D10:D17)</f>
        <v>202430551</v>
      </c>
      <c r="E9" s="49">
        <f t="shared" si="1"/>
        <v>153001497</v>
      </c>
      <c r="F9" s="49">
        <f t="shared" si="1"/>
        <v>49429054</v>
      </c>
      <c r="G9" s="49">
        <f t="shared" si="1"/>
        <v>7635819.46</v>
      </c>
      <c r="H9" s="49">
        <f t="shared" si="1"/>
        <v>4721383.6500000004</v>
      </c>
      <c r="I9" s="49">
        <f t="shared" si="1"/>
        <v>2914435.81</v>
      </c>
      <c r="J9" s="49">
        <f t="shared" ref="J9:L13" si="2">G9/D9*100</f>
        <v>3.7720687032067608</v>
      </c>
      <c r="K9" s="49">
        <f t="shared" si="2"/>
        <v>3.0858414738255799</v>
      </c>
      <c r="L9" s="49">
        <f t="shared" si="2"/>
        <v>5.8961998544418837</v>
      </c>
      <c r="M9" s="7"/>
    </row>
    <row r="10" spans="1:13" ht="46.8" x14ac:dyDescent="0.3">
      <c r="A10" s="56" t="s">
        <v>169</v>
      </c>
      <c r="B10" s="57" t="s">
        <v>167</v>
      </c>
      <c r="C10" s="58" t="s">
        <v>170</v>
      </c>
      <c r="D10" s="59">
        <f>E10+F10</f>
        <v>9739838</v>
      </c>
      <c r="E10" s="59">
        <v>2999100</v>
      </c>
      <c r="F10" s="59">
        <v>6740738</v>
      </c>
      <c r="G10" s="59">
        <f>H10+I10</f>
        <v>460347.32</v>
      </c>
      <c r="H10" s="59">
        <v>114349</v>
      </c>
      <c r="I10" s="59">
        <v>345998.32</v>
      </c>
      <c r="J10" s="26">
        <f t="shared" si="2"/>
        <v>4.7264371337593092</v>
      </c>
      <c r="K10" s="26">
        <f t="shared" si="2"/>
        <v>3.8127771664832784</v>
      </c>
      <c r="L10" s="26">
        <f t="shared" si="2"/>
        <v>5.1329441969113772</v>
      </c>
      <c r="M10" s="7"/>
    </row>
    <row r="11" spans="1:13" ht="78" x14ac:dyDescent="0.3">
      <c r="A11" s="56" t="s">
        <v>171</v>
      </c>
      <c r="B11" s="57" t="s">
        <v>167</v>
      </c>
      <c r="C11" s="58" t="s">
        <v>172</v>
      </c>
      <c r="D11" s="59">
        <f t="shared" ref="D11:D17" si="3">E11+F11</f>
        <v>26000</v>
      </c>
      <c r="E11" s="59"/>
      <c r="F11" s="59">
        <v>26000</v>
      </c>
      <c r="G11" s="59">
        <f t="shared" ref="G11:G17" si="4">H11+I11</f>
        <v>0</v>
      </c>
      <c r="H11" s="59"/>
      <c r="I11" s="59"/>
      <c r="J11" s="26">
        <f t="shared" si="2"/>
        <v>0</v>
      </c>
      <c r="K11" s="26" t="e">
        <f t="shared" si="2"/>
        <v>#DIV/0!</v>
      </c>
      <c r="L11" s="26">
        <f t="shared" si="2"/>
        <v>0</v>
      </c>
      <c r="M11" s="7"/>
    </row>
    <row r="12" spans="1:13" ht="78" x14ac:dyDescent="0.3">
      <c r="A12" s="56" t="s">
        <v>173</v>
      </c>
      <c r="B12" s="57" t="s">
        <v>167</v>
      </c>
      <c r="C12" s="58" t="s">
        <v>174</v>
      </c>
      <c r="D12" s="59">
        <f t="shared" si="3"/>
        <v>81305657</v>
      </c>
      <c r="E12" s="59">
        <v>38701441</v>
      </c>
      <c r="F12" s="59">
        <v>42604216</v>
      </c>
      <c r="G12" s="59">
        <f>H12+I12</f>
        <v>3994177.64</v>
      </c>
      <c r="H12" s="59">
        <v>1425740.15</v>
      </c>
      <c r="I12" s="59">
        <v>2568437.4900000002</v>
      </c>
      <c r="J12" s="26">
        <f t="shared" si="2"/>
        <v>4.9125458023172976</v>
      </c>
      <c r="K12" s="26">
        <f t="shared" si="2"/>
        <v>3.6839459026861552</v>
      </c>
      <c r="L12" s="26">
        <f t="shared" si="2"/>
        <v>6.0285993527025594</v>
      </c>
      <c r="M12" s="7"/>
    </row>
    <row r="13" spans="1:13" ht="15.6" x14ac:dyDescent="0.3">
      <c r="A13" s="56" t="s">
        <v>175</v>
      </c>
      <c r="B13" s="57" t="s">
        <v>167</v>
      </c>
      <c r="C13" s="58" t="s">
        <v>176</v>
      </c>
      <c r="D13" s="59">
        <f t="shared" si="3"/>
        <v>800</v>
      </c>
      <c r="E13" s="59">
        <v>800</v>
      </c>
      <c r="F13" s="59">
        <v>0</v>
      </c>
      <c r="G13" s="59">
        <f t="shared" si="4"/>
        <v>0</v>
      </c>
      <c r="H13" s="59"/>
      <c r="I13" s="59">
        <v>0</v>
      </c>
      <c r="J13" s="26"/>
      <c r="K13" s="26">
        <f t="shared" si="2"/>
        <v>0</v>
      </c>
      <c r="L13" s="26"/>
      <c r="M13" s="7"/>
    </row>
    <row r="14" spans="1:13" ht="62.4" x14ac:dyDescent="0.3">
      <c r="A14" s="56" t="s">
        <v>177</v>
      </c>
      <c r="B14" s="57" t="s">
        <v>167</v>
      </c>
      <c r="C14" s="58" t="s">
        <v>178</v>
      </c>
      <c r="D14" s="59">
        <f t="shared" si="3"/>
        <v>22855400</v>
      </c>
      <c r="E14" s="59">
        <v>22855400</v>
      </c>
      <c r="F14" s="59">
        <v>0</v>
      </c>
      <c r="G14" s="59">
        <f t="shared" si="4"/>
        <v>656059.82999999996</v>
      </c>
      <c r="H14" s="59">
        <v>656059.82999999996</v>
      </c>
      <c r="I14" s="59">
        <v>0</v>
      </c>
      <c r="J14" s="26">
        <f>G14/D14*100</f>
        <v>2.8704806303980677</v>
      </c>
      <c r="K14" s="26">
        <f>H14/E14*100</f>
        <v>2.8704806303980677</v>
      </c>
      <c r="L14" s="26" t="e">
        <f>I14/F14*100</f>
        <v>#DIV/0!</v>
      </c>
      <c r="M14" s="7"/>
    </row>
    <row r="15" spans="1:13" ht="31.2" x14ac:dyDescent="0.3">
      <c r="A15" s="56" t="s">
        <v>179</v>
      </c>
      <c r="B15" s="57" t="s">
        <v>167</v>
      </c>
      <c r="C15" s="58" t="s">
        <v>180</v>
      </c>
      <c r="D15" s="59">
        <f t="shared" si="3"/>
        <v>0</v>
      </c>
      <c r="E15" s="59"/>
      <c r="F15" s="59"/>
      <c r="G15" s="59">
        <f t="shared" si="4"/>
        <v>0</v>
      </c>
      <c r="H15" s="59"/>
      <c r="I15" s="59"/>
      <c r="J15" s="26"/>
      <c r="K15" s="26" t="e">
        <f>H15/E15*100</f>
        <v>#DIV/0!</v>
      </c>
      <c r="L15" s="26" t="e">
        <f>I15/F15*100</f>
        <v>#DIV/0!</v>
      </c>
      <c r="M15" s="7"/>
    </row>
    <row r="16" spans="1:13" ht="15.6" x14ac:dyDescent="0.3">
      <c r="A16" s="56" t="s">
        <v>181</v>
      </c>
      <c r="B16" s="57" t="s">
        <v>167</v>
      </c>
      <c r="C16" s="58" t="s">
        <v>182</v>
      </c>
      <c r="D16" s="59">
        <f t="shared" si="3"/>
        <v>106000</v>
      </c>
      <c r="E16" s="59">
        <v>50000</v>
      </c>
      <c r="F16" s="59">
        <v>56000</v>
      </c>
      <c r="G16" s="59">
        <f t="shared" si="4"/>
        <v>0</v>
      </c>
      <c r="H16" s="59">
        <v>0</v>
      </c>
      <c r="I16" s="59">
        <v>0</v>
      </c>
      <c r="J16" s="59"/>
      <c r="K16" s="59">
        <f>H16/E16*100</f>
        <v>0</v>
      </c>
      <c r="L16" s="59">
        <f>I16/F16*100</f>
        <v>0</v>
      </c>
      <c r="M16" s="7"/>
    </row>
    <row r="17" spans="1:13" ht="15.6" x14ac:dyDescent="0.3">
      <c r="A17" s="56" t="s">
        <v>183</v>
      </c>
      <c r="B17" s="57" t="s">
        <v>167</v>
      </c>
      <c r="C17" s="58" t="s">
        <v>184</v>
      </c>
      <c r="D17" s="59">
        <f t="shared" si="3"/>
        <v>88396856</v>
      </c>
      <c r="E17" s="59">
        <v>88394756</v>
      </c>
      <c r="F17" s="59">
        <v>2100</v>
      </c>
      <c r="G17" s="59">
        <f t="shared" si="4"/>
        <v>2525234.67</v>
      </c>
      <c r="H17" s="59">
        <v>2525234.67</v>
      </c>
      <c r="I17" s="59"/>
      <c r="J17" s="26">
        <f t="shared" ref="J17:J61" si="5">G17/D17*100</f>
        <v>2.8567019057781873</v>
      </c>
      <c r="K17" s="26">
        <f t="shared" ref="K17:K61" si="6">H17/E17*100</f>
        <v>2.8567697726322132</v>
      </c>
      <c r="L17" s="26">
        <f t="shared" ref="L17:L61" si="7">I17/F17*100</f>
        <v>0</v>
      </c>
      <c r="M17" s="7"/>
    </row>
    <row r="18" spans="1:13" ht="15.6" x14ac:dyDescent="0.3">
      <c r="A18" s="46" t="s">
        <v>185</v>
      </c>
      <c r="B18" s="47" t="s">
        <v>167</v>
      </c>
      <c r="C18" s="48" t="s">
        <v>186</v>
      </c>
      <c r="D18" s="49">
        <f t="shared" ref="D18:I18" si="8">D19</f>
        <v>1224000</v>
      </c>
      <c r="E18" s="49">
        <f t="shared" si="8"/>
        <v>0</v>
      </c>
      <c r="F18" s="49">
        <f t="shared" si="8"/>
        <v>1224000</v>
      </c>
      <c r="G18" s="49">
        <f t="shared" si="8"/>
        <v>77625.240000000005</v>
      </c>
      <c r="H18" s="49">
        <f t="shared" si="8"/>
        <v>0</v>
      </c>
      <c r="I18" s="49">
        <f t="shared" si="8"/>
        <v>77625.240000000005</v>
      </c>
      <c r="J18" s="49">
        <f t="shared" si="5"/>
        <v>6.3419313725490198</v>
      </c>
      <c r="K18" s="49" t="e">
        <f t="shared" si="6"/>
        <v>#DIV/0!</v>
      </c>
      <c r="L18" s="49">
        <f t="shared" si="7"/>
        <v>6.3419313725490198</v>
      </c>
      <c r="M18" s="7"/>
    </row>
    <row r="19" spans="1:13" ht="31.2" x14ac:dyDescent="0.3">
      <c r="A19" s="56" t="s">
        <v>187</v>
      </c>
      <c r="B19" s="57" t="s">
        <v>167</v>
      </c>
      <c r="C19" s="58" t="s">
        <v>188</v>
      </c>
      <c r="D19" s="59">
        <f>E19+F19</f>
        <v>1224000</v>
      </c>
      <c r="E19" s="59"/>
      <c r="F19" s="59">
        <v>1224000</v>
      </c>
      <c r="G19" s="59">
        <f>I19</f>
        <v>77625.240000000005</v>
      </c>
      <c r="H19" s="59"/>
      <c r="I19" s="59">
        <v>77625.240000000005</v>
      </c>
      <c r="J19" s="26">
        <f t="shared" si="5"/>
        <v>6.3419313725490198</v>
      </c>
      <c r="K19" s="26" t="e">
        <f t="shared" si="6"/>
        <v>#DIV/0!</v>
      </c>
      <c r="L19" s="26">
        <f t="shared" si="7"/>
        <v>6.3419313725490198</v>
      </c>
      <c r="M19" s="7"/>
    </row>
    <row r="20" spans="1:13" ht="46.8" x14ac:dyDescent="0.3">
      <c r="A20" s="46" t="s">
        <v>189</v>
      </c>
      <c r="B20" s="47" t="s">
        <v>167</v>
      </c>
      <c r="C20" s="48" t="s">
        <v>190</v>
      </c>
      <c r="D20" s="49">
        <f t="shared" ref="D20:G20" si="9">D22+D23+D21+D24</f>
        <v>14926000</v>
      </c>
      <c r="E20" s="49">
        <f t="shared" si="9"/>
        <v>13640000</v>
      </c>
      <c r="F20" s="49">
        <f t="shared" si="9"/>
        <v>1286000</v>
      </c>
      <c r="G20" s="49">
        <f t="shared" si="9"/>
        <v>271611.71000000002</v>
      </c>
      <c r="H20" s="49">
        <f>H21+H22+H23+H24</f>
        <v>270636.71000000002</v>
      </c>
      <c r="I20" s="49">
        <f>I22+I23</f>
        <v>975</v>
      </c>
      <c r="J20" s="49">
        <f t="shared" si="5"/>
        <v>1.8197220286747959</v>
      </c>
      <c r="K20" s="49">
        <f t="shared" si="6"/>
        <v>1.9841401026392962</v>
      </c>
      <c r="L20" s="49">
        <f t="shared" si="7"/>
        <v>7.5816485225505451E-2</v>
      </c>
      <c r="M20" s="7"/>
    </row>
    <row r="21" spans="1:13" ht="15.6" x14ac:dyDescent="0.3">
      <c r="A21" s="56" t="s">
        <v>312</v>
      </c>
      <c r="B21" s="57" t="s">
        <v>167</v>
      </c>
      <c r="C21" s="58" t="s">
        <v>313</v>
      </c>
      <c r="D21" s="59">
        <f>E21+F21</f>
        <v>0</v>
      </c>
      <c r="E21" s="59">
        <v>0</v>
      </c>
      <c r="F21" s="59">
        <v>0</v>
      </c>
      <c r="G21" s="59">
        <f>H21+I21</f>
        <v>0</v>
      </c>
      <c r="H21" s="59">
        <v>0</v>
      </c>
      <c r="I21" s="59">
        <v>0</v>
      </c>
      <c r="J21" s="26" t="e">
        <f t="shared" si="5"/>
        <v>#DIV/0!</v>
      </c>
      <c r="K21" s="26" t="e">
        <f t="shared" si="6"/>
        <v>#DIV/0!</v>
      </c>
      <c r="L21" s="26" t="e">
        <f t="shared" si="7"/>
        <v>#DIV/0!</v>
      </c>
      <c r="M21" s="7"/>
    </row>
    <row r="22" spans="1:13" ht="62.4" x14ac:dyDescent="0.3">
      <c r="A22" s="56" t="s">
        <v>191</v>
      </c>
      <c r="B22" s="57" t="s">
        <v>167</v>
      </c>
      <c r="C22" s="58" t="s">
        <v>192</v>
      </c>
      <c r="D22" s="59">
        <f>E22+F22</f>
        <v>14250000</v>
      </c>
      <c r="E22" s="59">
        <v>13640000</v>
      </c>
      <c r="F22" s="59">
        <v>610000</v>
      </c>
      <c r="G22" s="59">
        <f>H22+I22</f>
        <v>271611.71000000002</v>
      </c>
      <c r="H22" s="59">
        <v>270636.71000000002</v>
      </c>
      <c r="I22" s="59">
        <v>975</v>
      </c>
      <c r="J22" s="26">
        <f t="shared" si="5"/>
        <v>1.9060470877192985</v>
      </c>
      <c r="K22" s="26">
        <f t="shared" si="6"/>
        <v>1.9841401026392962</v>
      </c>
      <c r="L22" s="26">
        <f t="shared" si="7"/>
        <v>0.15983606557377047</v>
      </c>
      <c r="M22" s="7"/>
    </row>
    <row r="23" spans="1:13" ht="15.6" x14ac:dyDescent="0.3">
      <c r="A23" s="56" t="s">
        <v>193</v>
      </c>
      <c r="B23" s="57" t="s">
        <v>167</v>
      </c>
      <c r="C23" s="58" t="s">
        <v>194</v>
      </c>
      <c r="D23" s="59">
        <f>E23+F23</f>
        <v>675000</v>
      </c>
      <c r="E23" s="59"/>
      <c r="F23" s="59">
        <v>675000</v>
      </c>
      <c r="G23" s="59">
        <f>H23+I23</f>
        <v>0</v>
      </c>
      <c r="H23" s="59">
        <v>0</v>
      </c>
      <c r="I23" s="59"/>
      <c r="J23" s="26">
        <f t="shared" si="5"/>
        <v>0</v>
      </c>
      <c r="K23" s="26" t="e">
        <f t="shared" si="6"/>
        <v>#DIV/0!</v>
      </c>
      <c r="L23" s="26">
        <f t="shared" si="7"/>
        <v>0</v>
      </c>
      <c r="M23" s="7"/>
    </row>
    <row r="24" spans="1:13" ht="46.8" x14ac:dyDescent="0.3">
      <c r="A24" s="56" t="s">
        <v>328</v>
      </c>
      <c r="B24" s="57" t="s">
        <v>167</v>
      </c>
      <c r="C24" s="58" t="s">
        <v>329</v>
      </c>
      <c r="D24" s="59">
        <f>E24+F24</f>
        <v>1000</v>
      </c>
      <c r="E24" s="59"/>
      <c r="F24" s="59">
        <v>1000</v>
      </c>
      <c r="G24" s="59">
        <f>H24+I24</f>
        <v>0</v>
      </c>
      <c r="H24" s="59"/>
      <c r="I24" s="59"/>
      <c r="J24" s="26">
        <f t="shared" si="5"/>
        <v>0</v>
      </c>
      <c r="K24" s="26" t="e">
        <f t="shared" si="6"/>
        <v>#DIV/0!</v>
      </c>
      <c r="L24" s="26"/>
      <c r="M24" s="7"/>
    </row>
    <row r="25" spans="1:13" ht="15.6" x14ac:dyDescent="0.3">
      <c r="A25" s="46" t="s">
        <v>195</v>
      </c>
      <c r="B25" s="47" t="s">
        <v>167</v>
      </c>
      <c r="C25" s="48" t="s">
        <v>196</v>
      </c>
      <c r="D25" s="49">
        <f>D26+D27+D28+D29+D30</f>
        <v>14981330.310000001</v>
      </c>
      <c r="E25" s="49">
        <f t="shared" ref="E25:I25" si="10">E26+E27+E28+E29+E30</f>
        <v>5478400</v>
      </c>
      <c r="F25" s="49">
        <f t="shared" si="10"/>
        <v>9502930.3100000005</v>
      </c>
      <c r="G25" s="49">
        <f t="shared" si="10"/>
        <v>216676.62</v>
      </c>
      <c r="H25" s="49">
        <f t="shared" si="10"/>
        <v>0</v>
      </c>
      <c r="I25" s="49">
        <f t="shared" si="10"/>
        <v>216676.62</v>
      </c>
      <c r="J25" s="49">
        <f t="shared" si="5"/>
        <v>1.4463109451326155</v>
      </c>
      <c r="K25" s="49">
        <f t="shared" si="6"/>
        <v>0</v>
      </c>
      <c r="L25" s="49">
        <f t="shared" si="7"/>
        <v>2.2801032200771765</v>
      </c>
      <c r="M25" s="7"/>
    </row>
    <row r="26" spans="1:13" ht="15.6" x14ac:dyDescent="0.3">
      <c r="A26" s="56" t="s">
        <v>197</v>
      </c>
      <c r="B26" s="57" t="s">
        <v>167</v>
      </c>
      <c r="C26" s="58" t="s">
        <v>198</v>
      </c>
      <c r="D26" s="59">
        <f>E26+F26</f>
        <v>166000</v>
      </c>
      <c r="E26" s="59"/>
      <c r="F26" s="59">
        <v>166000</v>
      </c>
      <c r="G26" s="59">
        <f>H26+I26</f>
        <v>13176.62</v>
      </c>
      <c r="H26" s="59"/>
      <c r="I26" s="59">
        <v>13176.62</v>
      </c>
      <c r="J26" s="26">
        <f t="shared" si="5"/>
        <v>7.9377228915662652</v>
      </c>
      <c r="K26" s="26" t="e">
        <f t="shared" si="6"/>
        <v>#DIV/0!</v>
      </c>
      <c r="L26" s="26">
        <f t="shared" si="7"/>
        <v>7.9377228915662652</v>
      </c>
      <c r="M26" s="7"/>
    </row>
    <row r="27" spans="1:13" ht="15.6" x14ac:dyDescent="0.3">
      <c r="A27" s="56" t="s">
        <v>199</v>
      </c>
      <c r="B27" s="57" t="s">
        <v>167</v>
      </c>
      <c r="C27" s="58" t="s">
        <v>200</v>
      </c>
      <c r="D27" s="59">
        <f t="shared" ref="D27:D30" si="11">E27+F27</f>
        <v>0</v>
      </c>
      <c r="E27" s="59"/>
      <c r="F27" s="59">
        <v>0</v>
      </c>
      <c r="G27" s="59">
        <f t="shared" ref="G27:G28" si="12">H27+I27</f>
        <v>0</v>
      </c>
      <c r="H27" s="59">
        <v>0</v>
      </c>
      <c r="I27" s="59">
        <v>0</v>
      </c>
      <c r="J27" s="26" t="e">
        <f t="shared" si="5"/>
        <v>#DIV/0!</v>
      </c>
      <c r="K27" s="26" t="e">
        <f t="shared" si="6"/>
        <v>#DIV/0!</v>
      </c>
      <c r="L27" s="26" t="e">
        <f t="shared" si="7"/>
        <v>#DIV/0!</v>
      </c>
      <c r="M27" s="7"/>
    </row>
    <row r="28" spans="1:13" ht="15.6" x14ac:dyDescent="0.3">
      <c r="A28" s="56" t="s">
        <v>201</v>
      </c>
      <c r="B28" s="57" t="s">
        <v>167</v>
      </c>
      <c r="C28" s="58" t="s">
        <v>202</v>
      </c>
      <c r="D28" s="59">
        <f t="shared" si="11"/>
        <v>0</v>
      </c>
      <c r="E28" s="59">
        <v>0</v>
      </c>
      <c r="F28" s="59"/>
      <c r="G28" s="59">
        <f t="shared" si="12"/>
        <v>0</v>
      </c>
      <c r="H28" s="59">
        <v>0</v>
      </c>
      <c r="I28" s="59"/>
      <c r="J28" s="26" t="e">
        <f t="shared" si="5"/>
        <v>#DIV/0!</v>
      </c>
      <c r="K28" s="26" t="e">
        <f t="shared" si="6"/>
        <v>#DIV/0!</v>
      </c>
      <c r="L28" s="26" t="e">
        <f t="shared" si="7"/>
        <v>#DIV/0!</v>
      </c>
      <c r="M28" s="7"/>
    </row>
    <row r="29" spans="1:13" ht="15.6" x14ac:dyDescent="0.3">
      <c r="A29" s="56" t="s">
        <v>203</v>
      </c>
      <c r="B29" s="57" t="s">
        <v>167</v>
      </c>
      <c r="C29" s="58" t="s">
        <v>204</v>
      </c>
      <c r="D29" s="59">
        <f t="shared" si="11"/>
        <v>8201630.3100000005</v>
      </c>
      <c r="E29" s="59">
        <v>4978400</v>
      </c>
      <c r="F29" s="59">
        <v>3223230.31</v>
      </c>
      <c r="G29" s="59">
        <f>H29+I29</f>
        <v>203500</v>
      </c>
      <c r="H29" s="59">
        <v>0</v>
      </c>
      <c r="I29" s="59">
        <v>203500</v>
      </c>
      <c r="J29" s="26">
        <f t="shared" si="5"/>
        <v>2.4812140063406489</v>
      </c>
      <c r="K29" s="26">
        <f t="shared" si="6"/>
        <v>0</v>
      </c>
      <c r="L29" s="26">
        <f t="shared" si="7"/>
        <v>6.3135420192794101</v>
      </c>
      <c r="M29" s="7"/>
    </row>
    <row r="30" spans="1:13" ht="31.2" x14ac:dyDescent="0.3">
      <c r="A30" s="56" t="s">
        <v>205</v>
      </c>
      <c r="B30" s="57" t="s">
        <v>167</v>
      </c>
      <c r="C30" s="58" t="s">
        <v>206</v>
      </c>
      <c r="D30" s="59">
        <f t="shared" si="11"/>
        <v>6613700</v>
      </c>
      <c r="E30" s="59">
        <v>500000</v>
      </c>
      <c r="F30" s="59">
        <v>6113700</v>
      </c>
      <c r="G30" s="59">
        <f>H30+I30</f>
        <v>0</v>
      </c>
      <c r="H30" s="59"/>
      <c r="I30" s="59"/>
      <c r="J30" s="26">
        <f t="shared" si="5"/>
        <v>0</v>
      </c>
      <c r="K30" s="26">
        <f t="shared" si="6"/>
        <v>0</v>
      </c>
      <c r="L30" s="26">
        <f t="shared" si="7"/>
        <v>0</v>
      </c>
      <c r="M30" s="7"/>
    </row>
    <row r="31" spans="1:13" ht="31.2" x14ac:dyDescent="0.3">
      <c r="A31" s="46" t="s">
        <v>207</v>
      </c>
      <c r="B31" s="47" t="s">
        <v>167</v>
      </c>
      <c r="C31" s="48" t="s">
        <v>208</v>
      </c>
      <c r="D31" s="49">
        <f>D32+D33+D34+D35</f>
        <v>72257326.629999995</v>
      </c>
      <c r="E31" s="49">
        <f>E32+E33+E34+E35</f>
        <v>0</v>
      </c>
      <c r="F31" s="49">
        <f t="shared" ref="F31:I31" si="13">F32+F33+F34</f>
        <v>72257326.629999995</v>
      </c>
      <c r="G31" s="49">
        <f>G32+G33+G34+G35</f>
        <v>306412.67</v>
      </c>
      <c r="H31" s="49">
        <f>H32+H33+H34+H35</f>
        <v>0</v>
      </c>
      <c r="I31" s="49">
        <f t="shared" si="13"/>
        <v>306412.67</v>
      </c>
      <c r="J31" s="49">
        <f t="shared" si="5"/>
        <v>0.42405757905909397</v>
      </c>
      <c r="K31" s="49" t="e">
        <f t="shared" si="6"/>
        <v>#DIV/0!</v>
      </c>
      <c r="L31" s="49">
        <f t="shared" si="7"/>
        <v>0.42405757905909397</v>
      </c>
      <c r="M31" s="7"/>
    </row>
    <row r="32" spans="1:13" ht="15.6" x14ac:dyDescent="0.3">
      <c r="A32" s="56" t="s">
        <v>209</v>
      </c>
      <c r="B32" s="57" t="s">
        <v>167</v>
      </c>
      <c r="C32" s="58" t="s">
        <v>210</v>
      </c>
      <c r="D32" s="59">
        <f>E32+F32</f>
        <v>17629126.629999999</v>
      </c>
      <c r="E32" s="59">
        <v>0</v>
      </c>
      <c r="F32" s="59">
        <v>17629126.629999999</v>
      </c>
      <c r="G32" s="59">
        <f>H32+I32</f>
        <v>103372.65</v>
      </c>
      <c r="H32" s="59">
        <v>0</v>
      </c>
      <c r="I32" s="59">
        <v>103372.65</v>
      </c>
      <c r="J32" s="26">
        <f t="shared" si="5"/>
        <v>0.5863741986179154</v>
      </c>
      <c r="K32" s="26" t="e">
        <f t="shared" si="6"/>
        <v>#DIV/0!</v>
      </c>
      <c r="L32" s="26">
        <f t="shared" si="7"/>
        <v>0.5863741986179154</v>
      </c>
      <c r="M32" s="7"/>
    </row>
    <row r="33" spans="1:13" ht="15.6" x14ac:dyDescent="0.3">
      <c r="A33" s="56" t="s">
        <v>211</v>
      </c>
      <c r="B33" s="57" t="s">
        <v>167</v>
      </c>
      <c r="C33" s="58" t="s">
        <v>212</v>
      </c>
      <c r="D33" s="59">
        <f t="shared" ref="D33:D35" si="14">E33+F33</f>
        <v>3350800</v>
      </c>
      <c r="E33" s="59"/>
      <c r="F33" s="59">
        <v>3350800</v>
      </c>
      <c r="G33" s="59">
        <f>H33+I33</f>
        <v>0</v>
      </c>
      <c r="H33" s="59"/>
      <c r="I33" s="59"/>
      <c r="J33" s="26">
        <f t="shared" si="5"/>
        <v>0</v>
      </c>
      <c r="K33" s="26" t="e">
        <f t="shared" si="6"/>
        <v>#DIV/0!</v>
      </c>
      <c r="L33" s="26">
        <f t="shared" si="7"/>
        <v>0</v>
      </c>
      <c r="M33" s="7"/>
    </row>
    <row r="34" spans="1:13" ht="15.6" x14ac:dyDescent="0.3">
      <c r="A34" s="56" t="s">
        <v>213</v>
      </c>
      <c r="B34" s="57" t="s">
        <v>167</v>
      </c>
      <c r="C34" s="58" t="s">
        <v>214</v>
      </c>
      <c r="D34" s="59">
        <f t="shared" si="14"/>
        <v>51277400</v>
      </c>
      <c r="E34" s="59">
        <v>0</v>
      </c>
      <c r="F34" s="59">
        <v>51277400</v>
      </c>
      <c r="G34" s="59">
        <f>H34+I34</f>
        <v>203040.02</v>
      </c>
      <c r="H34" s="59">
        <v>0</v>
      </c>
      <c r="I34" s="59">
        <v>203040.02</v>
      </c>
      <c r="J34" s="26">
        <f t="shared" si="5"/>
        <v>0.39596395293053077</v>
      </c>
      <c r="K34" s="26" t="e">
        <f t="shared" si="6"/>
        <v>#DIV/0!</v>
      </c>
      <c r="L34" s="26">
        <f t="shared" si="7"/>
        <v>0.39596395293053077</v>
      </c>
      <c r="M34" s="7"/>
    </row>
    <row r="35" spans="1:13" ht="31.2" x14ac:dyDescent="0.3">
      <c r="A35" s="56" t="s">
        <v>330</v>
      </c>
      <c r="B35" s="57" t="s">
        <v>167</v>
      </c>
      <c r="C35" s="58" t="s">
        <v>331</v>
      </c>
      <c r="D35" s="59">
        <f t="shared" si="14"/>
        <v>0</v>
      </c>
      <c r="E35" s="59"/>
      <c r="F35" s="59">
        <v>0</v>
      </c>
      <c r="G35" s="59">
        <f t="shared" ref="G35" si="15">H35+I35</f>
        <v>0</v>
      </c>
      <c r="H35" s="59"/>
      <c r="I35" s="59">
        <v>0</v>
      </c>
      <c r="J35" s="26" t="e">
        <f t="shared" si="5"/>
        <v>#DIV/0!</v>
      </c>
      <c r="K35" s="26" t="e">
        <f t="shared" si="6"/>
        <v>#DIV/0!</v>
      </c>
      <c r="L35" s="26" t="e">
        <f t="shared" si="7"/>
        <v>#DIV/0!</v>
      </c>
      <c r="M35" s="7"/>
    </row>
    <row r="36" spans="1:13" ht="15.6" x14ac:dyDescent="0.3">
      <c r="A36" s="46" t="s">
        <v>321</v>
      </c>
      <c r="B36" s="47" t="s">
        <v>167</v>
      </c>
      <c r="C36" s="48" t="s">
        <v>323</v>
      </c>
      <c r="D36" s="49">
        <f>D37</f>
        <v>5181900</v>
      </c>
      <c r="E36" s="49">
        <f>E37</f>
        <v>5181900</v>
      </c>
      <c r="F36" s="49">
        <f>F37</f>
        <v>0</v>
      </c>
      <c r="G36" s="49">
        <f>G37</f>
        <v>0</v>
      </c>
      <c r="H36" s="49">
        <f>H37</f>
        <v>0</v>
      </c>
      <c r="I36" s="49"/>
      <c r="J36" s="49">
        <f t="shared" si="5"/>
        <v>0</v>
      </c>
      <c r="K36" s="49">
        <f t="shared" si="6"/>
        <v>0</v>
      </c>
      <c r="L36" s="49" t="e">
        <f t="shared" si="7"/>
        <v>#DIV/0!</v>
      </c>
      <c r="M36" s="7"/>
    </row>
    <row r="37" spans="1:13" ht="31.2" x14ac:dyDescent="0.3">
      <c r="A37" s="56" t="s">
        <v>322</v>
      </c>
      <c r="B37" s="57" t="s">
        <v>167</v>
      </c>
      <c r="C37" s="48" t="s">
        <v>324</v>
      </c>
      <c r="D37" s="59">
        <f>E37+F37</f>
        <v>5181900</v>
      </c>
      <c r="E37" s="59">
        <v>5181900</v>
      </c>
      <c r="F37" s="59">
        <v>0</v>
      </c>
      <c r="G37" s="59">
        <f>H37+I37</f>
        <v>0</v>
      </c>
      <c r="H37" s="59">
        <v>0</v>
      </c>
      <c r="I37" s="59">
        <v>0</v>
      </c>
      <c r="J37" s="26">
        <f t="shared" si="5"/>
        <v>0</v>
      </c>
      <c r="K37" s="26">
        <f t="shared" si="6"/>
        <v>0</v>
      </c>
      <c r="L37" s="26" t="e">
        <f t="shared" si="7"/>
        <v>#DIV/0!</v>
      </c>
      <c r="M37" s="7"/>
    </row>
    <row r="38" spans="1:13" ht="15.6" x14ac:dyDescent="0.3">
      <c r="A38" s="46" t="s">
        <v>215</v>
      </c>
      <c r="B38" s="47" t="s">
        <v>167</v>
      </c>
      <c r="C38" s="48" t="s">
        <v>216</v>
      </c>
      <c r="D38" s="49">
        <f>D39+D40+D42+D43+D41</f>
        <v>417573910</v>
      </c>
      <c r="E38" s="49">
        <f>E39+E40+E42+E43+E41</f>
        <v>417573910</v>
      </c>
      <c r="F38" s="49">
        <v>0</v>
      </c>
      <c r="G38" s="49">
        <f>G39+G40+G42+G43+G41</f>
        <v>5468437.1200000001</v>
      </c>
      <c r="H38" s="49">
        <f>H39+H40+H42+H43+H41</f>
        <v>5468437.1200000001</v>
      </c>
      <c r="I38" s="49">
        <v>0</v>
      </c>
      <c r="J38" s="49">
        <f t="shared" si="5"/>
        <v>1.3095734644915915</v>
      </c>
      <c r="K38" s="49">
        <f t="shared" si="6"/>
        <v>1.3095734644915915</v>
      </c>
      <c r="L38" s="49" t="e">
        <f t="shared" si="7"/>
        <v>#DIV/0!</v>
      </c>
      <c r="M38" s="7"/>
    </row>
    <row r="39" spans="1:13" ht="15.6" x14ac:dyDescent="0.3">
      <c r="A39" s="56" t="s">
        <v>217</v>
      </c>
      <c r="B39" s="57" t="s">
        <v>167</v>
      </c>
      <c r="C39" s="58" t="s">
        <v>218</v>
      </c>
      <c r="D39" s="59">
        <f>E39+F39</f>
        <v>81982100</v>
      </c>
      <c r="E39" s="59">
        <v>81982100</v>
      </c>
      <c r="F39" s="59">
        <v>0</v>
      </c>
      <c r="G39" s="59">
        <f>H39+I39</f>
        <v>1308955.98</v>
      </c>
      <c r="H39" s="59">
        <v>1308955.98</v>
      </c>
      <c r="I39" s="59">
        <v>0</v>
      </c>
      <c r="J39" s="26">
        <f t="shared" si="5"/>
        <v>1.5966363145125582</v>
      </c>
      <c r="K39" s="26">
        <f t="shared" si="6"/>
        <v>1.5966363145125582</v>
      </c>
      <c r="L39" s="26" t="e">
        <f t="shared" si="7"/>
        <v>#DIV/0!</v>
      </c>
      <c r="M39" s="7"/>
    </row>
    <row r="40" spans="1:13" ht="15.6" x14ac:dyDescent="0.3">
      <c r="A40" s="56" t="s">
        <v>219</v>
      </c>
      <c r="B40" s="57" t="s">
        <v>167</v>
      </c>
      <c r="C40" s="58" t="s">
        <v>220</v>
      </c>
      <c r="D40" s="59">
        <f t="shared" ref="D40:D43" si="16">E40+F40</f>
        <v>244172600</v>
      </c>
      <c r="E40" s="59">
        <v>244172600</v>
      </c>
      <c r="F40" s="59">
        <v>0</v>
      </c>
      <c r="G40" s="59">
        <f t="shared" ref="G40:G43" si="17">H40+I40</f>
        <v>2815786.22</v>
      </c>
      <c r="H40" s="59">
        <v>2815786.22</v>
      </c>
      <c r="I40" s="59">
        <v>0</v>
      </c>
      <c r="J40" s="26">
        <f t="shared" si="5"/>
        <v>1.1531950022238369</v>
      </c>
      <c r="K40" s="26">
        <f t="shared" si="6"/>
        <v>1.1531950022238369</v>
      </c>
      <c r="L40" s="26" t="e">
        <f t="shared" si="7"/>
        <v>#DIV/0!</v>
      </c>
      <c r="M40" s="7"/>
    </row>
    <row r="41" spans="1:13" ht="15.6" x14ac:dyDescent="0.3">
      <c r="A41" s="56" t="s">
        <v>337</v>
      </c>
      <c r="B41" s="57" t="s">
        <v>167</v>
      </c>
      <c r="C41" s="58" t="s">
        <v>338</v>
      </c>
      <c r="D41" s="59">
        <f t="shared" si="16"/>
        <v>59070110</v>
      </c>
      <c r="E41" s="59">
        <v>59070110</v>
      </c>
      <c r="F41" s="59">
        <v>0</v>
      </c>
      <c r="G41" s="59">
        <f t="shared" si="17"/>
        <v>804997.93</v>
      </c>
      <c r="H41" s="59">
        <v>804997.93</v>
      </c>
      <c r="I41" s="59">
        <v>0</v>
      </c>
      <c r="J41" s="26">
        <f t="shared" ref="J41" si="18">G41/D41*100</f>
        <v>1.3627838681864652</v>
      </c>
      <c r="K41" s="26">
        <f t="shared" ref="K41" si="19">H41/E41*100</f>
        <v>1.3627838681864652</v>
      </c>
      <c r="L41" s="26" t="e">
        <f t="shared" si="7"/>
        <v>#DIV/0!</v>
      </c>
      <c r="M41" s="7"/>
    </row>
    <row r="42" spans="1:13" ht="31.2" x14ac:dyDescent="0.3">
      <c r="A42" s="56" t="s">
        <v>221</v>
      </c>
      <c r="B42" s="57" t="s">
        <v>167</v>
      </c>
      <c r="C42" s="58" t="s">
        <v>222</v>
      </c>
      <c r="D42" s="59">
        <f t="shared" si="16"/>
        <v>695800</v>
      </c>
      <c r="E42" s="59">
        <v>695800</v>
      </c>
      <c r="F42" s="59">
        <v>0</v>
      </c>
      <c r="G42" s="59">
        <f t="shared" si="17"/>
        <v>12355</v>
      </c>
      <c r="H42" s="59">
        <v>12355</v>
      </c>
      <c r="I42" s="26">
        <v>0</v>
      </c>
      <c r="J42" s="26">
        <f t="shared" si="5"/>
        <v>1.7756539235412476</v>
      </c>
      <c r="K42" s="26">
        <f t="shared" si="6"/>
        <v>1.7756539235412476</v>
      </c>
      <c r="L42" s="26" t="e">
        <f t="shared" si="7"/>
        <v>#DIV/0!</v>
      </c>
      <c r="M42" s="7"/>
    </row>
    <row r="43" spans="1:13" ht="15.6" x14ac:dyDescent="0.3">
      <c r="A43" s="56" t="s">
        <v>223</v>
      </c>
      <c r="B43" s="57" t="s">
        <v>167</v>
      </c>
      <c r="C43" s="58" t="s">
        <v>224</v>
      </c>
      <c r="D43" s="59">
        <f t="shared" si="16"/>
        <v>31653300</v>
      </c>
      <c r="E43" s="59">
        <v>31653300</v>
      </c>
      <c r="F43" s="59">
        <v>0</v>
      </c>
      <c r="G43" s="59">
        <f t="shared" si="17"/>
        <v>526341.99</v>
      </c>
      <c r="H43" s="59">
        <v>526341.99</v>
      </c>
      <c r="I43" s="26">
        <v>0</v>
      </c>
      <c r="J43" s="26">
        <f t="shared" si="5"/>
        <v>1.662834491190492</v>
      </c>
      <c r="K43" s="26">
        <f t="shared" si="6"/>
        <v>1.662834491190492</v>
      </c>
      <c r="L43" s="26" t="e">
        <f t="shared" si="7"/>
        <v>#DIV/0!</v>
      </c>
      <c r="M43" s="7"/>
    </row>
    <row r="44" spans="1:13" ht="15.6" x14ac:dyDescent="0.3">
      <c r="A44" s="46" t="s">
        <v>225</v>
      </c>
      <c r="B44" s="47" t="s">
        <v>167</v>
      </c>
      <c r="C44" s="48" t="s">
        <v>226</v>
      </c>
      <c r="D44" s="49">
        <f>D45+D46</f>
        <v>57702500</v>
      </c>
      <c r="E44" s="49">
        <f t="shared" ref="E44:I44" si="20">E45+E46</f>
        <v>56799500</v>
      </c>
      <c r="F44" s="49">
        <f t="shared" si="20"/>
        <v>903000</v>
      </c>
      <c r="G44" s="49">
        <f>H44+I44</f>
        <v>1439995.6</v>
      </c>
      <c r="H44" s="49">
        <f t="shared" si="20"/>
        <v>1432995.6</v>
      </c>
      <c r="I44" s="49">
        <f t="shared" si="20"/>
        <v>7000</v>
      </c>
      <c r="J44" s="49">
        <f t="shared" si="5"/>
        <v>2.4955514925696463</v>
      </c>
      <c r="K44" s="49">
        <f t="shared" si="6"/>
        <v>2.5229017861072722</v>
      </c>
      <c r="L44" s="49">
        <f t="shared" si="7"/>
        <v>0.77519379844961245</v>
      </c>
      <c r="M44" s="7"/>
    </row>
    <row r="45" spans="1:13" ht="15.6" x14ac:dyDescent="0.3">
      <c r="A45" s="56" t="s">
        <v>227</v>
      </c>
      <c r="B45" s="57" t="s">
        <v>167</v>
      </c>
      <c r="C45" s="58" t="s">
        <v>228</v>
      </c>
      <c r="D45" s="59">
        <f>E45+F45</f>
        <v>51462500</v>
      </c>
      <c r="E45" s="59">
        <v>50559500</v>
      </c>
      <c r="F45" s="59">
        <v>903000</v>
      </c>
      <c r="G45" s="59">
        <f>H45+I45</f>
        <v>1256690.24</v>
      </c>
      <c r="H45" s="59">
        <v>1249690.24</v>
      </c>
      <c r="I45" s="59">
        <v>7000</v>
      </c>
      <c r="J45" s="26">
        <f t="shared" si="5"/>
        <v>2.4419533446684478</v>
      </c>
      <c r="K45" s="26">
        <f t="shared" si="6"/>
        <v>2.4717219118068812</v>
      </c>
      <c r="L45" s="26">
        <f t="shared" si="7"/>
        <v>0.77519379844961245</v>
      </c>
      <c r="M45" s="7"/>
    </row>
    <row r="46" spans="1:13" ht="31.2" x14ac:dyDescent="0.3">
      <c r="A46" s="56" t="s">
        <v>229</v>
      </c>
      <c r="B46" s="57" t="s">
        <v>167</v>
      </c>
      <c r="C46" s="58" t="s">
        <v>230</v>
      </c>
      <c r="D46" s="59">
        <f>E46+F46</f>
        <v>6240000</v>
      </c>
      <c r="E46" s="59">
        <v>6240000</v>
      </c>
      <c r="F46" s="59">
        <v>0</v>
      </c>
      <c r="G46" s="59">
        <f>H46+I46</f>
        <v>183305.36</v>
      </c>
      <c r="H46" s="59">
        <v>183305.36</v>
      </c>
      <c r="I46" s="59"/>
      <c r="J46" s="26">
        <f t="shared" si="5"/>
        <v>2.9375858974358975</v>
      </c>
      <c r="K46" s="26">
        <f t="shared" si="6"/>
        <v>2.9375858974358975</v>
      </c>
      <c r="L46" s="26" t="e">
        <f t="shared" si="7"/>
        <v>#DIV/0!</v>
      </c>
      <c r="M46" s="7"/>
    </row>
    <row r="47" spans="1:13" ht="16.2" x14ac:dyDescent="0.35">
      <c r="A47" s="46" t="s">
        <v>317</v>
      </c>
      <c r="B47" s="47" t="s">
        <v>167</v>
      </c>
      <c r="C47" s="48" t="s">
        <v>319</v>
      </c>
      <c r="D47" s="60">
        <f t="shared" ref="D47:I47" si="21">D48</f>
        <v>0</v>
      </c>
      <c r="E47" s="60">
        <f t="shared" si="21"/>
        <v>0</v>
      </c>
      <c r="F47" s="60">
        <f t="shared" si="21"/>
        <v>0</v>
      </c>
      <c r="G47" s="60">
        <f t="shared" si="21"/>
        <v>0</v>
      </c>
      <c r="H47" s="60">
        <f t="shared" si="21"/>
        <v>0</v>
      </c>
      <c r="I47" s="60">
        <f t="shared" si="21"/>
        <v>0</v>
      </c>
      <c r="J47" s="49" t="e">
        <f t="shared" si="5"/>
        <v>#DIV/0!</v>
      </c>
      <c r="K47" s="49" t="e">
        <f t="shared" si="6"/>
        <v>#DIV/0!</v>
      </c>
      <c r="L47" s="49" t="e">
        <f t="shared" si="7"/>
        <v>#DIV/0!</v>
      </c>
      <c r="M47" s="7"/>
    </row>
    <row r="48" spans="1:13" ht="15.6" x14ac:dyDescent="0.3">
      <c r="A48" s="56" t="s">
        <v>318</v>
      </c>
      <c r="B48" s="57" t="s">
        <v>167</v>
      </c>
      <c r="C48" s="58" t="s">
        <v>320</v>
      </c>
      <c r="D48" s="59">
        <f>E48+F48</f>
        <v>0</v>
      </c>
      <c r="E48" s="59"/>
      <c r="F48" s="59">
        <v>0</v>
      </c>
      <c r="G48" s="59">
        <f>H48+I48</f>
        <v>0</v>
      </c>
      <c r="H48" s="59"/>
      <c r="I48" s="59">
        <v>0</v>
      </c>
      <c r="J48" s="26" t="e">
        <f t="shared" si="5"/>
        <v>#DIV/0!</v>
      </c>
      <c r="K48" s="26" t="e">
        <f t="shared" si="6"/>
        <v>#DIV/0!</v>
      </c>
      <c r="L48" s="26" t="e">
        <f t="shared" si="7"/>
        <v>#DIV/0!</v>
      </c>
      <c r="M48" s="7"/>
    </row>
    <row r="49" spans="1:13" ht="15.6" x14ac:dyDescent="0.3">
      <c r="A49" s="46" t="s">
        <v>231</v>
      </c>
      <c r="B49" s="47" t="s">
        <v>167</v>
      </c>
      <c r="C49" s="48" t="s">
        <v>232</v>
      </c>
      <c r="D49" s="49">
        <f t="shared" ref="D49:I49" si="22">SUM(D50:D53)</f>
        <v>6229300</v>
      </c>
      <c r="E49" s="49">
        <f t="shared" si="22"/>
        <v>5453100</v>
      </c>
      <c r="F49" s="49">
        <f t="shared" si="22"/>
        <v>776200</v>
      </c>
      <c r="G49" s="49">
        <f t="shared" si="22"/>
        <v>738170.58000000007</v>
      </c>
      <c r="H49" s="49">
        <f t="shared" si="22"/>
        <v>673494.58</v>
      </c>
      <c r="I49" s="49">
        <f t="shared" si="22"/>
        <v>64676</v>
      </c>
      <c r="J49" s="49">
        <f t="shared" si="5"/>
        <v>11.849976401842904</v>
      </c>
      <c r="K49" s="49">
        <f t="shared" si="6"/>
        <v>12.350673561827216</v>
      </c>
      <c r="L49" s="49">
        <f t="shared" si="7"/>
        <v>8.3323885596495746</v>
      </c>
      <c r="M49" s="7"/>
    </row>
    <row r="50" spans="1:13" ht="15.6" x14ac:dyDescent="0.3">
      <c r="A50" s="56" t="s">
        <v>233</v>
      </c>
      <c r="B50" s="57" t="s">
        <v>167</v>
      </c>
      <c r="C50" s="58" t="s">
        <v>234</v>
      </c>
      <c r="D50" s="59">
        <f>E50+F50</f>
        <v>3426200</v>
      </c>
      <c r="E50" s="59">
        <v>2650000</v>
      </c>
      <c r="F50" s="59">
        <v>776200</v>
      </c>
      <c r="G50" s="59">
        <f>H50+I50</f>
        <v>468196.17</v>
      </c>
      <c r="H50" s="59">
        <v>403520.17</v>
      </c>
      <c r="I50" s="59">
        <v>64676</v>
      </c>
      <c r="J50" s="26">
        <f t="shared" si="5"/>
        <v>13.665173369914191</v>
      </c>
      <c r="K50" s="26">
        <f t="shared" si="6"/>
        <v>15.227176226415093</v>
      </c>
      <c r="L50" s="26">
        <f t="shared" si="7"/>
        <v>8.3323885596495746</v>
      </c>
      <c r="M50" s="7"/>
    </row>
    <row r="51" spans="1:13" ht="15.6" x14ac:dyDescent="0.3">
      <c r="A51" s="56" t="s">
        <v>235</v>
      </c>
      <c r="B51" s="57" t="s">
        <v>167</v>
      </c>
      <c r="C51" s="58" t="s">
        <v>236</v>
      </c>
      <c r="D51" s="59">
        <f t="shared" ref="D51:D53" si="23">E51+F51</f>
        <v>0</v>
      </c>
      <c r="E51" s="59"/>
      <c r="F51" s="59">
        <v>0</v>
      </c>
      <c r="G51" s="59">
        <f t="shared" ref="G51:G52" si="24">H51+I51</f>
        <v>0</v>
      </c>
      <c r="H51" s="59"/>
      <c r="I51" s="59">
        <v>0</v>
      </c>
      <c r="J51" s="26" t="e">
        <f t="shared" si="5"/>
        <v>#DIV/0!</v>
      </c>
      <c r="K51" s="26" t="e">
        <f t="shared" si="6"/>
        <v>#DIV/0!</v>
      </c>
      <c r="L51" s="26" t="e">
        <f t="shared" si="7"/>
        <v>#DIV/0!</v>
      </c>
      <c r="M51" s="7"/>
    </row>
    <row r="52" spans="1:13" ht="15.6" x14ac:dyDescent="0.3">
      <c r="A52" s="56"/>
      <c r="B52" s="57" t="s">
        <v>167</v>
      </c>
      <c r="C52" s="58" t="s">
        <v>343</v>
      </c>
      <c r="D52" s="59">
        <f>E52+F52</f>
        <v>1256300</v>
      </c>
      <c r="E52" s="59">
        <v>1256300</v>
      </c>
      <c r="F52" s="59"/>
      <c r="G52" s="59">
        <f t="shared" si="24"/>
        <v>107573.62</v>
      </c>
      <c r="H52" s="59">
        <v>107573.62</v>
      </c>
      <c r="I52" s="59"/>
      <c r="J52" s="26">
        <f t="shared" si="5"/>
        <v>8.5627334235453301</v>
      </c>
      <c r="K52" s="26">
        <f t="shared" si="6"/>
        <v>8.5627334235453301</v>
      </c>
      <c r="L52" s="26" t="e">
        <f t="shared" si="7"/>
        <v>#DIV/0!</v>
      </c>
      <c r="M52" s="7"/>
    </row>
    <row r="53" spans="1:13" ht="31.2" x14ac:dyDescent="0.3">
      <c r="A53" s="56" t="s">
        <v>237</v>
      </c>
      <c r="B53" s="57" t="s">
        <v>167</v>
      </c>
      <c r="C53" s="58" t="s">
        <v>393</v>
      </c>
      <c r="D53" s="59">
        <f t="shared" si="23"/>
        <v>1546800</v>
      </c>
      <c r="E53" s="59">
        <v>1546800</v>
      </c>
      <c r="F53" s="59">
        <v>0</v>
      </c>
      <c r="G53" s="59">
        <f>H53+I53</f>
        <v>162400.79</v>
      </c>
      <c r="H53" s="59">
        <v>162400.79</v>
      </c>
      <c r="I53" s="59">
        <v>0</v>
      </c>
      <c r="J53" s="26">
        <f t="shared" si="5"/>
        <v>10.499145978794932</v>
      </c>
      <c r="K53" s="26">
        <f t="shared" si="6"/>
        <v>10.499145978794932</v>
      </c>
      <c r="L53" s="26" t="e">
        <f t="shared" si="7"/>
        <v>#DIV/0!</v>
      </c>
      <c r="M53" s="7"/>
    </row>
    <row r="54" spans="1:13" ht="15.6" x14ac:dyDescent="0.3">
      <c r="A54" s="46" t="s">
        <v>238</v>
      </c>
      <c r="B54" s="47" t="s">
        <v>167</v>
      </c>
      <c r="C54" s="48" t="s">
        <v>239</v>
      </c>
      <c r="D54" s="49">
        <f t="shared" ref="D54:I54" si="25">D55+D56</f>
        <v>1027403</v>
      </c>
      <c r="E54" s="49">
        <f t="shared" si="25"/>
        <v>25403</v>
      </c>
      <c r="F54" s="49">
        <f t="shared" si="25"/>
        <v>1002000</v>
      </c>
      <c r="G54" s="49">
        <f t="shared" si="25"/>
        <v>36302.5</v>
      </c>
      <c r="H54" s="49">
        <f>H55+H56</f>
        <v>7475</v>
      </c>
      <c r="I54" s="49">
        <f t="shared" si="25"/>
        <v>28827.5</v>
      </c>
      <c r="J54" s="49">
        <f t="shared" si="5"/>
        <v>3.5334235932735254</v>
      </c>
      <c r="K54" s="49">
        <f t="shared" si="6"/>
        <v>29.425658386804709</v>
      </c>
      <c r="L54" s="49">
        <f t="shared" si="7"/>
        <v>2.8769960079840318</v>
      </c>
      <c r="M54" s="7"/>
    </row>
    <row r="55" spans="1:13" ht="15.6" x14ac:dyDescent="0.3">
      <c r="A55" s="56" t="s">
        <v>240</v>
      </c>
      <c r="B55" s="57" t="s">
        <v>167</v>
      </c>
      <c r="C55" s="58" t="s">
        <v>241</v>
      </c>
      <c r="D55" s="59">
        <f>E55+F55</f>
        <v>272403</v>
      </c>
      <c r="E55" s="59">
        <v>25403</v>
      </c>
      <c r="F55" s="59">
        <v>247000</v>
      </c>
      <c r="G55" s="59">
        <f>H55+I55</f>
        <v>7475</v>
      </c>
      <c r="H55" s="59">
        <v>7475</v>
      </c>
      <c r="I55" s="59"/>
      <c r="J55" s="26">
        <f t="shared" si="5"/>
        <v>2.7440960635528979</v>
      </c>
      <c r="K55" s="26">
        <f t="shared" si="6"/>
        <v>29.425658386804709</v>
      </c>
      <c r="L55" s="26">
        <f t="shared" si="7"/>
        <v>0</v>
      </c>
      <c r="M55" s="7"/>
    </row>
    <row r="56" spans="1:13" ht="31.2" x14ac:dyDescent="0.3">
      <c r="A56" s="56" t="s">
        <v>242</v>
      </c>
      <c r="B56" s="57" t="s">
        <v>167</v>
      </c>
      <c r="C56" s="58" t="s">
        <v>243</v>
      </c>
      <c r="D56" s="59">
        <f>E56+F56</f>
        <v>755000</v>
      </c>
      <c r="E56" s="59">
        <v>0</v>
      </c>
      <c r="F56" s="59">
        <v>755000</v>
      </c>
      <c r="G56" s="59">
        <f>H56+I56</f>
        <v>28827.5</v>
      </c>
      <c r="H56" s="59">
        <v>0</v>
      </c>
      <c r="I56" s="59">
        <v>28827.5</v>
      </c>
      <c r="J56" s="26">
        <f t="shared" si="5"/>
        <v>3.8182119205298015</v>
      </c>
      <c r="K56" s="26" t="e">
        <f t="shared" si="6"/>
        <v>#DIV/0!</v>
      </c>
      <c r="L56" s="26">
        <f t="shared" si="7"/>
        <v>3.8182119205298015</v>
      </c>
      <c r="M56" s="7"/>
    </row>
    <row r="57" spans="1:13" ht="46.8" x14ac:dyDescent="0.3">
      <c r="A57" s="46" t="s">
        <v>244</v>
      </c>
      <c r="B57" s="47" t="s">
        <v>167</v>
      </c>
      <c r="C57" s="48" t="s">
        <v>245</v>
      </c>
      <c r="D57" s="49">
        <f t="shared" ref="D57:I57" si="26">D58</f>
        <v>10000</v>
      </c>
      <c r="E57" s="49">
        <f t="shared" si="26"/>
        <v>10000</v>
      </c>
      <c r="F57" s="49">
        <f t="shared" si="26"/>
        <v>0</v>
      </c>
      <c r="G57" s="49">
        <f t="shared" si="26"/>
        <v>0</v>
      </c>
      <c r="H57" s="49">
        <f t="shared" si="26"/>
        <v>0</v>
      </c>
      <c r="I57" s="49">
        <f t="shared" si="26"/>
        <v>0</v>
      </c>
      <c r="J57" s="49">
        <f t="shared" si="5"/>
        <v>0</v>
      </c>
      <c r="K57" s="49">
        <f t="shared" si="6"/>
        <v>0</v>
      </c>
      <c r="L57" s="49" t="e">
        <f t="shared" si="7"/>
        <v>#DIV/0!</v>
      </c>
      <c r="M57" s="7"/>
    </row>
    <row r="58" spans="1:13" ht="31.2" x14ac:dyDescent="0.3">
      <c r="A58" s="56" t="s">
        <v>246</v>
      </c>
      <c r="B58" s="57" t="s">
        <v>167</v>
      </c>
      <c r="C58" s="58" t="s">
        <v>247</v>
      </c>
      <c r="D58" s="59">
        <f>E58+F58</f>
        <v>10000</v>
      </c>
      <c r="E58" s="59">
        <v>10000</v>
      </c>
      <c r="F58" s="59">
        <v>0</v>
      </c>
      <c r="G58" s="59">
        <f>H58+I58</f>
        <v>0</v>
      </c>
      <c r="H58" s="59"/>
      <c r="I58" s="59">
        <v>0</v>
      </c>
      <c r="J58" s="26">
        <f t="shared" si="5"/>
        <v>0</v>
      </c>
      <c r="K58" s="26">
        <f t="shared" si="6"/>
        <v>0</v>
      </c>
      <c r="L58" s="26" t="e">
        <f t="shared" si="7"/>
        <v>#DIV/0!</v>
      </c>
      <c r="M58" s="7"/>
    </row>
    <row r="59" spans="1:13" ht="78" x14ac:dyDescent="0.3">
      <c r="A59" s="46" t="s">
        <v>248</v>
      </c>
      <c r="B59" s="47" t="s">
        <v>167</v>
      </c>
      <c r="C59" s="48" t="s">
        <v>249</v>
      </c>
      <c r="D59" s="49">
        <f t="shared" ref="D59:G59" si="27">D61</f>
        <v>0</v>
      </c>
      <c r="E59" s="49">
        <f>E61+E60</f>
        <v>67794500</v>
      </c>
      <c r="F59" s="49">
        <f>F61+F60</f>
        <v>29589.06</v>
      </c>
      <c r="G59" s="49">
        <f t="shared" si="27"/>
        <v>0</v>
      </c>
      <c r="H59" s="49">
        <f>H61+H60</f>
        <v>5650100</v>
      </c>
      <c r="I59" s="49">
        <f>I61+I60</f>
        <v>29589.06</v>
      </c>
      <c r="J59" s="49" t="e">
        <f t="shared" si="5"/>
        <v>#DIV/0!</v>
      </c>
      <c r="K59" s="49">
        <f t="shared" si="6"/>
        <v>8.3341569006335323</v>
      </c>
      <c r="L59" s="49">
        <f t="shared" si="7"/>
        <v>100</v>
      </c>
      <c r="M59" s="7"/>
    </row>
    <row r="60" spans="1:13" ht="31.2" x14ac:dyDescent="0.3">
      <c r="A60" s="56" t="s">
        <v>250</v>
      </c>
      <c r="B60" s="47"/>
      <c r="C60" s="58" t="s">
        <v>344</v>
      </c>
      <c r="D60" s="49"/>
      <c r="E60" s="26">
        <v>67794500</v>
      </c>
      <c r="F60" s="49"/>
      <c r="G60" s="49"/>
      <c r="H60" s="26">
        <v>5650100</v>
      </c>
      <c r="I60" s="49"/>
      <c r="J60" s="49"/>
      <c r="K60" s="49"/>
      <c r="L60" s="49"/>
      <c r="M60" s="7"/>
    </row>
    <row r="61" spans="1:13" ht="31.8" thickBot="1" x14ac:dyDescent="0.35">
      <c r="A61" s="56" t="s">
        <v>250</v>
      </c>
      <c r="B61" s="57" t="s">
        <v>167</v>
      </c>
      <c r="C61" s="58" t="s">
        <v>251</v>
      </c>
      <c r="D61" s="59"/>
      <c r="E61" s="59"/>
      <c r="F61" s="59">
        <v>29589.06</v>
      </c>
      <c r="G61" s="59"/>
      <c r="H61" s="59"/>
      <c r="I61" s="59">
        <v>29589.06</v>
      </c>
      <c r="J61" s="26" t="e">
        <f t="shared" si="5"/>
        <v>#DIV/0!</v>
      </c>
      <c r="K61" s="26" t="e">
        <f t="shared" si="6"/>
        <v>#DIV/0!</v>
      </c>
      <c r="L61" s="26">
        <f t="shared" si="7"/>
        <v>100</v>
      </c>
      <c r="M61" s="7"/>
    </row>
    <row r="62" spans="1:13" ht="16.2" thickBot="1" x14ac:dyDescent="0.3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"/>
    </row>
    <row r="63" spans="1:13" ht="54.75" customHeight="1" thickBot="1" x14ac:dyDescent="0.35">
      <c r="A63" s="39" t="s">
        <v>252</v>
      </c>
      <c r="B63" s="40">
        <v>450</v>
      </c>
      <c r="C63" s="41" t="s">
        <v>20</v>
      </c>
      <c r="D63" s="42">
        <f>Доходы!D9-Расходы!D7</f>
        <v>-3630009.9400000572</v>
      </c>
      <c r="E63" s="42">
        <f>Доходы!E9-Расходы!E7</f>
        <v>-3630009.9400000572</v>
      </c>
      <c r="F63" s="42">
        <f>Доходы!F9-Расходы!F7</f>
        <v>0</v>
      </c>
      <c r="G63" s="42">
        <f>Доходы!G9-Расходы!G7</f>
        <v>14649360.640000001</v>
      </c>
      <c r="H63" s="42">
        <f>Доходы!H9-Расходы!H7</f>
        <v>11723786.720000003</v>
      </c>
      <c r="I63" s="42">
        <f>Доходы!I9-Расходы!I7</f>
        <v>2925573.92</v>
      </c>
      <c r="J63" s="42"/>
      <c r="K63" s="42"/>
      <c r="L63" s="42"/>
      <c r="M63" s="7"/>
    </row>
    <row r="64" spans="1:13" hidden="1" x14ac:dyDescent="0.3">
      <c r="A64" s="8"/>
      <c r="B64" s="11"/>
      <c r="C64" s="11"/>
      <c r="D64" s="12"/>
      <c r="E64" s="12"/>
      <c r="F64" s="12"/>
      <c r="G64" s="12"/>
      <c r="H64" s="12"/>
      <c r="I64" s="12"/>
      <c r="J64" s="12"/>
      <c r="K64" s="12"/>
      <c r="L64" s="12"/>
      <c r="M64" s="3" t="s">
        <v>161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topLeftCell="A4" workbookViewId="0">
      <selection activeCell="H30" sqref="H30"/>
    </sheetView>
  </sheetViews>
  <sheetFormatPr defaultColWidth="9.109375" defaultRowHeight="14.4" x14ac:dyDescent="0.3"/>
  <cols>
    <col min="1" max="1" width="45.44140625" style="1" customWidth="1"/>
    <col min="2" max="2" width="5" style="1" customWidth="1"/>
    <col min="3" max="3" width="23.5546875" style="1" customWidth="1"/>
    <col min="4" max="4" width="18.88671875" style="1" customWidth="1"/>
    <col min="5" max="5" width="16.109375" style="1" customWidth="1"/>
    <col min="6" max="6" width="21.88671875" style="1" customWidth="1"/>
    <col min="7" max="7" width="18.109375" style="1" bestFit="1" customWidth="1"/>
    <col min="8" max="8" width="16.33203125" style="1" customWidth="1"/>
    <col min="9" max="9" width="17.44140625" style="1" customWidth="1"/>
    <col min="10" max="10" width="9.6640625" style="1" customWidth="1"/>
    <col min="11" max="16384" width="9.109375" style="1"/>
  </cols>
  <sheetData>
    <row r="1" spans="1:10" ht="10.5" customHeight="1" x14ac:dyDescent="0.3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 x14ac:dyDescent="0.3">
      <c r="A2" s="135"/>
      <c r="B2" s="136"/>
      <c r="C2" s="136"/>
      <c r="D2" s="28" t="s">
        <v>304</v>
      </c>
      <c r="E2" s="28"/>
      <c r="F2" s="28"/>
      <c r="G2" s="43"/>
      <c r="H2" s="30"/>
      <c r="I2" s="30"/>
      <c r="J2" s="3"/>
    </row>
    <row r="3" spans="1:10" ht="14.1" customHeight="1" x14ac:dyDescent="0.3">
      <c r="A3" s="44"/>
      <c r="B3" s="45"/>
      <c r="C3" s="33"/>
      <c r="D3" s="32"/>
      <c r="E3" s="32"/>
      <c r="F3" s="32"/>
      <c r="G3" s="32"/>
      <c r="H3" s="34"/>
      <c r="I3" s="34"/>
      <c r="J3" s="3"/>
    </row>
    <row r="4" spans="1:10" ht="11.4" customHeight="1" x14ac:dyDescent="0.3">
      <c r="A4" s="132" t="s">
        <v>0</v>
      </c>
      <c r="B4" s="132" t="s">
        <v>1</v>
      </c>
      <c r="C4" s="132" t="s">
        <v>253</v>
      </c>
      <c r="D4" s="134" t="s">
        <v>3</v>
      </c>
      <c r="E4" s="129"/>
      <c r="F4" s="129"/>
      <c r="G4" s="129" t="s">
        <v>4</v>
      </c>
      <c r="H4" s="129"/>
      <c r="I4" s="129"/>
      <c r="J4" s="5"/>
    </row>
    <row r="5" spans="1:10" ht="139.5" customHeight="1" x14ac:dyDescent="0.3">
      <c r="A5" s="133"/>
      <c r="B5" s="133"/>
      <c r="C5" s="133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" customHeight="1" thickBot="1" x14ac:dyDescent="0.35">
      <c r="A6" s="18" t="s">
        <v>9</v>
      </c>
      <c r="B6" s="79" t="s">
        <v>10</v>
      </c>
      <c r="C6" s="79" t="s">
        <v>11</v>
      </c>
      <c r="D6" s="80" t="s">
        <v>12</v>
      </c>
      <c r="E6" s="80" t="s">
        <v>13</v>
      </c>
      <c r="F6" s="80" t="s">
        <v>14</v>
      </c>
      <c r="G6" s="80" t="s">
        <v>15</v>
      </c>
      <c r="H6" s="80" t="s">
        <v>16</v>
      </c>
      <c r="I6" s="80" t="s">
        <v>17</v>
      </c>
      <c r="J6" s="5"/>
    </row>
    <row r="7" spans="1:10" ht="51.75" customHeight="1" x14ac:dyDescent="0.3">
      <c r="A7" s="74" t="s">
        <v>254</v>
      </c>
      <c r="B7" s="83" t="s">
        <v>255</v>
      </c>
      <c r="C7" s="84" t="s">
        <v>20</v>
      </c>
      <c r="D7" s="85">
        <f>D9+D20</f>
        <v>3630009.9400000572</v>
      </c>
      <c r="E7" s="85">
        <f>E9+E20</f>
        <v>3630009.9400000572</v>
      </c>
      <c r="F7" s="86">
        <f>F20</f>
        <v>0</v>
      </c>
      <c r="G7" s="85">
        <f>G9+G20</f>
        <v>-14649360.640000002</v>
      </c>
      <c r="H7" s="85">
        <f>H9+H20</f>
        <v>-11723786.720000003</v>
      </c>
      <c r="I7" s="87">
        <f>I9+I20</f>
        <v>-2925573.92</v>
      </c>
      <c r="J7" s="68"/>
    </row>
    <row r="8" spans="1:10" ht="19.5" customHeight="1" x14ac:dyDescent="0.3">
      <c r="A8" s="75" t="s">
        <v>256</v>
      </c>
      <c r="B8" s="88"/>
      <c r="C8" s="89"/>
      <c r="D8" s="89"/>
      <c r="E8" s="89"/>
      <c r="F8" s="89"/>
      <c r="G8" s="89"/>
      <c r="H8" s="90"/>
      <c r="I8" s="91"/>
      <c r="J8" s="68"/>
    </row>
    <row r="9" spans="1:10" ht="22.5" customHeight="1" x14ac:dyDescent="0.3">
      <c r="A9" s="76" t="s">
        <v>257</v>
      </c>
      <c r="B9" s="92" t="s">
        <v>258</v>
      </c>
      <c r="C9" s="93" t="s">
        <v>20</v>
      </c>
      <c r="D9" s="94">
        <f>E9</f>
        <v>2814800</v>
      </c>
      <c r="E9" s="94">
        <f>E11</f>
        <v>2814800</v>
      </c>
      <c r="F9" s="94" t="s">
        <v>21</v>
      </c>
      <c r="G9" s="69"/>
      <c r="H9" s="69"/>
      <c r="I9" s="95"/>
      <c r="J9" s="68"/>
    </row>
    <row r="10" spans="1:10" ht="12.9" customHeight="1" x14ac:dyDescent="0.3">
      <c r="A10" s="77" t="s">
        <v>259</v>
      </c>
      <c r="B10" s="88"/>
      <c r="C10" s="89"/>
      <c r="D10" s="89"/>
      <c r="E10" s="89"/>
      <c r="F10" s="67"/>
      <c r="G10" s="72"/>
      <c r="H10" s="72"/>
      <c r="I10" s="96"/>
      <c r="J10" s="68"/>
    </row>
    <row r="11" spans="1:10" ht="25.5" customHeight="1" x14ac:dyDescent="0.3">
      <c r="A11" s="78" t="s">
        <v>260</v>
      </c>
      <c r="B11" s="97" t="s">
        <v>258</v>
      </c>
      <c r="C11" s="98" t="s">
        <v>261</v>
      </c>
      <c r="D11" s="94">
        <f>E11</f>
        <v>2814800</v>
      </c>
      <c r="E11" s="94">
        <f>E12</f>
        <v>2814800</v>
      </c>
      <c r="F11" s="71" t="s">
        <v>21</v>
      </c>
      <c r="G11" s="73" t="s">
        <v>21</v>
      </c>
      <c r="H11" s="73" t="s">
        <v>21</v>
      </c>
      <c r="I11" s="99" t="s">
        <v>21</v>
      </c>
      <c r="J11" s="68"/>
    </row>
    <row r="12" spans="1:10" ht="30" customHeight="1" x14ac:dyDescent="0.3">
      <c r="A12" s="78" t="s">
        <v>262</v>
      </c>
      <c r="B12" s="97" t="s">
        <v>258</v>
      </c>
      <c r="C12" s="98" t="s">
        <v>263</v>
      </c>
      <c r="D12" s="94">
        <f>E12</f>
        <v>2814800</v>
      </c>
      <c r="E12" s="94">
        <f>E13</f>
        <v>2814800</v>
      </c>
      <c r="F12" s="94" t="s">
        <v>21</v>
      </c>
      <c r="G12" s="70" t="s">
        <v>21</v>
      </c>
      <c r="H12" s="70" t="s">
        <v>21</v>
      </c>
      <c r="I12" s="100" t="s">
        <v>21</v>
      </c>
      <c r="J12" s="68"/>
    </row>
    <row r="13" spans="1:10" ht="44.25" customHeight="1" x14ac:dyDescent="0.3">
      <c r="A13" s="78" t="s">
        <v>264</v>
      </c>
      <c r="B13" s="97" t="s">
        <v>258</v>
      </c>
      <c r="C13" s="98" t="s">
        <v>265</v>
      </c>
      <c r="D13" s="94">
        <f>E13</f>
        <v>2814800</v>
      </c>
      <c r="E13" s="94">
        <v>2814800</v>
      </c>
      <c r="F13" s="94" t="s">
        <v>21</v>
      </c>
      <c r="G13" s="101" t="s">
        <v>21</v>
      </c>
      <c r="H13" s="101" t="s">
        <v>21</v>
      </c>
      <c r="I13" s="102" t="s">
        <v>21</v>
      </c>
      <c r="J13" s="68"/>
    </row>
    <row r="14" spans="1:10" ht="45.75" customHeight="1" x14ac:dyDescent="0.3">
      <c r="A14" s="78" t="s">
        <v>266</v>
      </c>
      <c r="B14" s="97" t="s">
        <v>258</v>
      </c>
      <c r="C14" s="98" t="s">
        <v>267</v>
      </c>
      <c r="D14" s="94"/>
      <c r="E14" s="94"/>
      <c r="F14" s="94" t="s">
        <v>21</v>
      </c>
      <c r="G14" s="94"/>
      <c r="H14" s="94"/>
      <c r="I14" s="102" t="s">
        <v>21</v>
      </c>
      <c r="J14" s="68"/>
    </row>
    <row r="15" spans="1:10" ht="62.25" customHeight="1" x14ac:dyDescent="0.3">
      <c r="A15" s="78" t="s">
        <v>268</v>
      </c>
      <c r="B15" s="97" t="s">
        <v>258</v>
      </c>
      <c r="C15" s="98" t="s">
        <v>269</v>
      </c>
      <c r="D15" s="94"/>
      <c r="E15" s="94"/>
      <c r="F15" s="94" t="s">
        <v>21</v>
      </c>
      <c r="G15" s="94"/>
      <c r="H15" s="94"/>
      <c r="I15" s="102" t="s">
        <v>21</v>
      </c>
      <c r="J15" s="68"/>
    </row>
    <row r="16" spans="1:10" ht="46.5" customHeight="1" x14ac:dyDescent="0.3">
      <c r="A16" s="78" t="s">
        <v>270</v>
      </c>
      <c r="B16" s="97" t="s">
        <v>258</v>
      </c>
      <c r="C16" s="98" t="s">
        <v>271</v>
      </c>
      <c r="D16" s="94"/>
      <c r="E16" s="94"/>
      <c r="F16" s="94" t="s">
        <v>21</v>
      </c>
      <c r="G16" s="94"/>
      <c r="H16" s="94"/>
      <c r="I16" s="102" t="s">
        <v>21</v>
      </c>
      <c r="J16" s="68"/>
    </row>
    <row r="17" spans="1:10" ht="38.25" customHeight="1" x14ac:dyDescent="0.3">
      <c r="A17" s="78" t="s">
        <v>272</v>
      </c>
      <c r="B17" s="97" t="s">
        <v>258</v>
      </c>
      <c r="C17" s="98" t="s">
        <v>273</v>
      </c>
      <c r="D17" s="94"/>
      <c r="E17" s="94"/>
      <c r="F17" s="94" t="s">
        <v>21</v>
      </c>
      <c r="G17" s="94"/>
      <c r="H17" s="94"/>
      <c r="I17" s="102" t="s">
        <v>21</v>
      </c>
      <c r="J17" s="68"/>
    </row>
    <row r="18" spans="1:10" ht="24.75" customHeight="1" x14ac:dyDescent="0.3">
      <c r="A18" s="76" t="s">
        <v>274</v>
      </c>
      <c r="B18" s="92" t="s">
        <v>275</v>
      </c>
      <c r="C18" s="93" t="s">
        <v>20</v>
      </c>
      <c r="D18" s="94" t="s">
        <v>21</v>
      </c>
      <c r="E18" s="94" t="s">
        <v>21</v>
      </c>
      <c r="F18" s="94" t="s">
        <v>21</v>
      </c>
      <c r="G18" s="94" t="s">
        <v>21</v>
      </c>
      <c r="H18" s="94" t="s">
        <v>21</v>
      </c>
      <c r="I18" s="103" t="s">
        <v>21</v>
      </c>
      <c r="J18" s="68"/>
    </row>
    <row r="19" spans="1:10" ht="15" customHeight="1" x14ac:dyDescent="0.3">
      <c r="A19" s="77" t="s">
        <v>259</v>
      </c>
      <c r="B19" s="88"/>
      <c r="C19" s="89"/>
      <c r="D19" s="89"/>
      <c r="E19" s="89"/>
      <c r="F19" s="89"/>
      <c r="G19" s="89"/>
      <c r="H19" s="89"/>
      <c r="I19" s="104"/>
      <c r="J19" s="68"/>
    </row>
    <row r="20" spans="1:10" ht="24.75" customHeight="1" x14ac:dyDescent="0.3">
      <c r="A20" s="76" t="s">
        <v>276</v>
      </c>
      <c r="B20" s="92" t="s">
        <v>277</v>
      </c>
      <c r="C20" s="93" t="s">
        <v>20</v>
      </c>
      <c r="D20" s="94">
        <f>E20+F20</f>
        <v>815209.94000005722</v>
      </c>
      <c r="E20" s="94">
        <f>E21</f>
        <v>815209.94000005722</v>
      </c>
      <c r="F20" s="94">
        <f>F21</f>
        <v>0</v>
      </c>
      <c r="G20" s="105">
        <f>H20+I20</f>
        <v>-14649360.640000002</v>
      </c>
      <c r="H20" s="94">
        <f>H21</f>
        <v>-11723786.720000003</v>
      </c>
      <c r="I20" s="103">
        <f>I21</f>
        <v>-2925573.92</v>
      </c>
      <c r="J20" s="68"/>
    </row>
    <row r="21" spans="1:10" ht="33.75" customHeight="1" x14ac:dyDescent="0.3">
      <c r="A21" s="78" t="s">
        <v>278</v>
      </c>
      <c r="B21" s="97" t="s">
        <v>277</v>
      </c>
      <c r="C21" s="98" t="s">
        <v>279</v>
      </c>
      <c r="D21" s="94">
        <f>E21+F21</f>
        <v>815209.94000005722</v>
      </c>
      <c r="E21" s="94">
        <f>E22+E27</f>
        <v>815209.94000005722</v>
      </c>
      <c r="F21" s="94">
        <f>F22+F27</f>
        <v>0</v>
      </c>
      <c r="G21" s="94">
        <f t="shared" ref="G21:G31" si="0">H21+I21</f>
        <v>-14649360.640000002</v>
      </c>
      <c r="H21" s="94">
        <f>H22+H27</f>
        <v>-11723786.720000003</v>
      </c>
      <c r="I21" s="103">
        <f>I22+I27</f>
        <v>-2925573.92</v>
      </c>
      <c r="J21" s="68"/>
    </row>
    <row r="22" spans="1:10" ht="24.75" customHeight="1" x14ac:dyDescent="0.3">
      <c r="A22" s="76" t="s">
        <v>280</v>
      </c>
      <c r="B22" s="92" t="s">
        <v>281</v>
      </c>
      <c r="C22" s="93" t="s">
        <v>20</v>
      </c>
      <c r="D22" s="94">
        <f t="shared" ref="D22:D31" si="1">E22+F22</f>
        <v>-860553100.05999994</v>
      </c>
      <c r="E22" s="94">
        <f>E23</f>
        <v>-724143000.05999994</v>
      </c>
      <c r="F22" s="94">
        <f>F23</f>
        <v>-136410100</v>
      </c>
      <c r="G22" s="101">
        <f t="shared" si="0"/>
        <v>-36520101.200000003</v>
      </c>
      <c r="H22" s="101">
        <f>H23</f>
        <v>-29948309.380000003</v>
      </c>
      <c r="I22" s="103">
        <f>I23</f>
        <v>-6571791.8200000003</v>
      </c>
      <c r="J22" s="68"/>
    </row>
    <row r="23" spans="1:10" ht="15" customHeight="1" x14ac:dyDescent="0.3">
      <c r="A23" s="78" t="s">
        <v>282</v>
      </c>
      <c r="B23" s="97" t="s">
        <v>281</v>
      </c>
      <c r="C23" s="98" t="s">
        <v>283</v>
      </c>
      <c r="D23" s="94">
        <f t="shared" si="1"/>
        <v>-860553100.05999994</v>
      </c>
      <c r="E23" s="94">
        <f>E24</f>
        <v>-724143000.05999994</v>
      </c>
      <c r="F23" s="94">
        <f>F24</f>
        <v>-136410100</v>
      </c>
      <c r="G23" s="101">
        <f t="shared" si="0"/>
        <v>-36520101.200000003</v>
      </c>
      <c r="H23" s="101">
        <f>H24</f>
        <v>-29948309.380000003</v>
      </c>
      <c r="I23" s="103">
        <f>I24</f>
        <v>-6571791.8200000003</v>
      </c>
      <c r="J23" s="68"/>
    </row>
    <row r="24" spans="1:10" ht="34.5" customHeight="1" x14ac:dyDescent="0.3">
      <c r="A24" s="78" t="s">
        <v>284</v>
      </c>
      <c r="B24" s="97" t="s">
        <v>281</v>
      </c>
      <c r="C24" s="98" t="s">
        <v>285</v>
      </c>
      <c r="D24" s="94">
        <f t="shared" si="1"/>
        <v>-860553100.05999994</v>
      </c>
      <c r="E24" s="94">
        <f>E25+E26</f>
        <v>-724143000.05999994</v>
      </c>
      <c r="F24" s="94">
        <f>F25+F26</f>
        <v>-136410100</v>
      </c>
      <c r="G24" s="101">
        <f t="shared" si="0"/>
        <v>-36520101.200000003</v>
      </c>
      <c r="H24" s="101">
        <f>H25+H26</f>
        <v>-29948309.380000003</v>
      </c>
      <c r="I24" s="102">
        <f>I25+I26</f>
        <v>-6571791.8200000003</v>
      </c>
      <c r="J24" s="68"/>
    </row>
    <row r="25" spans="1:10" ht="30.75" customHeight="1" x14ac:dyDescent="0.3">
      <c r="A25" s="78" t="s">
        <v>286</v>
      </c>
      <c r="B25" s="97" t="s">
        <v>281</v>
      </c>
      <c r="C25" s="98" t="s">
        <v>287</v>
      </c>
      <c r="D25" s="94">
        <f t="shared" si="1"/>
        <v>-724143000.05999994</v>
      </c>
      <c r="E25" s="94">
        <f>-(Доходы!E9+Источники!E9)</f>
        <v>-724143000.05999994</v>
      </c>
      <c r="F25" s="94"/>
      <c r="G25" s="101">
        <f t="shared" si="0"/>
        <v>-29948309.380000003</v>
      </c>
      <c r="H25" s="94">
        <f>-(Доходы!H9+Источники!H9)</f>
        <v>-29948309.380000003</v>
      </c>
      <c r="I25" s="102"/>
      <c r="J25" s="68"/>
    </row>
    <row r="26" spans="1:10" ht="30.75" customHeight="1" x14ac:dyDescent="0.3">
      <c r="A26" s="78" t="s">
        <v>288</v>
      </c>
      <c r="B26" s="97" t="s">
        <v>281</v>
      </c>
      <c r="C26" s="98" t="s">
        <v>289</v>
      </c>
      <c r="D26" s="94">
        <f t="shared" si="1"/>
        <v>-136410100</v>
      </c>
      <c r="E26" s="94"/>
      <c r="F26" s="94">
        <f>-(Доходы!F9)</f>
        <v>-136410100</v>
      </c>
      <c r="G26" s="101">
        <f t="shared" si="0"/>
        <v>-6571791.8200000003</v>
      </c>
      <c r="H26" s="94"/>
      <c r="I26" s="103">
        <f>-(Доходы!I9)</f>
        <v>-6571791.8200000003</v>
      </c>
      <c r="J26" s="68"/>
    </row>
    <row r="27" spans="1:10" ht="24.75" customHeight="1" x14ac:dyDescent="0.3">
      <c r="A27" s="76" t="s">
        <v>290</v>
      </c>
      <c r="B27" s="92" t="s">
        <v>291</v>
      </c>
      <c r="C27" s="93" t="s">
        <v>20</v>
      </c>
      <c r="D27" s="94">
        <f t="shared" si="1"/>
        <v>861368310</v>
      </c>
      <c r="E27" s="94">
        <f>E28</f>
        <v>724958210</v>
      </c>
      <c r="F27" s="94">
        <f>F28</f>
        <v>136410100</v>
      </c>
      <c r="G27" s="101">
        <f t="shared" si="0"/>
        <v>21870740.560000002</v>
      </c>
      <c r="H27" s="101">
        <f>H28</f>
        <v>18224522.66</v>
      </c>
      <c r="I27" s="103">
        <f>I28</f>
        <v>3646217.9000000004</v>
      </c>
      <c r="J27" s="68"/>
    </row>
    <row r="28" spans="1:10" ht="35.25" customHeight="1" x14ac:dyDescent="0.3">
      <c r="A28" s="78" t="s">
        <v>292</v>
      </c>
      <c r="B28" s="97" t="s">
        <v>291</v>
      </c>
      <c r="C28" s="98" t="s">
        <v>293</v>
      </c>
      <c r="D28" s="94">
        <f t="shared" si="1"/>
        <v>861368310</v>
      </c>
      <c r="E28" s="94">
        <f>E29</f>
        <v>724958210</v>
      </c>
      <c r="F28" s="94">
        <f>F29</f>
        <v>136410100</v>
      </c>
      <c r="G28" s="101">
        <f t="shared" si="0"/>
        <v>21870740.560000002</v>
      </c>
      <c r="H28" s="101">
        <f>H29</f>
        <v>18224522.66</v>
      </c>
      <c r="I28" s="103">
        <f>I29</f>
        <v>3646217.9000000004</v>
      </c>
      <c r="J28" s="68"/>
    </row>
    <row r="29" spans="1:10" ht="36.75" customHeight="1" x14ac:dyDescent="0.3">
      <c r="A29" s="78" t="s">
        <v>294</v>
      </c>
      <c r="B29" s="97" t="s">
        <v>291</v>
      </c>
      <c r="C29" s="98" t="s">
        <v>295</v>
      </c>
      <c r="D29" s="94">
        <f t="shared" si="1"/>
        <v>861368310</v>
      </c>
      <c r="E29" s="94">
        <f>E30+E31</f>
        <v>724958210</v>
      </c>
      <c r="F29" s="94">
        <f>F30+F31</f>
        <v>136410100</v>
      </c>
      <c r="G29" s="101">
        <f t="shared" si="0"/>
        <v>21870740.560000002</v>
      </c>
      <c r="H29" s="101">
        <f>H30+H31</f>
        <v>18224522.66</v>
      </c>
      <c r="I29" s="103">
        <f>I30+I31</f>
        <v>3646217.9000000004</v>
      </c>
      <c r="J29" s="68"/>
    </row>
    <row r="30" spans="1:10" ht="31.5" customHeight="1" x14ac:dyDescent="0.3">
      <c r="A30" s="78" t="s">
        <v>296</v>
      </c>
      <c r="B30" s="97" t="s">
        <v>291</v>
      </c>
      <c r="C30" s="98" t="s">
        <v>297</v>
      </c>
      <c r="D30" s="94">
        <f t="shared" si="1"/>
        <v>724958210</v>
      </c>
      <c r="E30" s="94">
        <f>Расходы!E7</f>
        <v>724958210</v>
      </c>
      <c r="F30" s="94"/>
      <c r="G30" s="101">
        <f t="shared" si="0"/>
        <v>18224522.66</v>
      </c>
      <c r="H30" s="101">
        <f>Расходы!H7</f>
        <v>18224522.66</v>
      </c>
      <c r="I30" s="102"/>
      <c r="J30" s="68"/>
    </row>
    <row r="31" spans="1:10" ht="31.5" customHeight="1" thickBot="1" x14ac:dyDescent="0.35">
      <c r="A31" s="78" t="s">
        <v>298</v>
      </c>
      <c r="B31" s="106" t="s">
        <v>291</v>
      </c>
      <c r="C31" s="107" t="s">
        <v>299</v>
      </c>
      <c r="D31" s="108">
        <f t="shared" si="1"/>
        <v>136410100</v>
      </c>
      <c r="E31" s="108"/>
      <c r="F31" s="108">
        <f>Расходы!F7</f>
        <v>136410100</v>
      </c>
      <c r="G31" s="109">
        <f t="shared" si="0"/>
        <v>3646217.9000000004</v>
      </c>
      <c r="H31" s="109"/>
      <c r="I31" s="110">
        <f>Расходы!I7</f>
        <v>3646217.9000000004</v>
      </c>
      <c r="J31" s="68"/>
    </row>
    <row r="32" spans="1:10" hidden="1" x14ac:dyDescent="0.3">
      <c r="A32" s="8"/>
      <c r="B32" s="81"/>
      <c r="C32" s="81"/>
      <c r="D32" s="82"/>
      <c r="E32" s="82"/>
      <c r="F32" s="82"/>
      <c r="G32" s="82"/>
      <c r="H32" s="82"/>
      <c r="I32" s="82"/>
      <c r="J32" s="3" t="s">
        <v>161</v>
      </c>
    </row>
    <row r="34" spans="1:4" x14ac:dyDescent="0.3">
      <c r="A34" s="1" t="s">
        <v>470</v>
      </c>
      <c r="C34" s="122"/>
      <c r="D34" s="1" t="s">
        <v>471</v>
      </c>
    </row>
    <row r="36" spans="1:4" x14ac:dyDescent="0.3">
      <c r="A36" s="1" t="s">
        <v>472</v>
      </c>
      <c r="C36" s="122"/>
      <c r="D36" s="1" t="s">
        <v>473</v>
      </c>
    </row>
    <row r="38" spans="1:4" x14ac:dyDescent="0.3">
      <c r="A38" s="1" t="s">
        <v>488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User</cp:lastModifiedBy>
  <cp:lastPrinted>2023-10-25T02:31:06Z</cp:lastPrinted>
  <dcterms:created xsi:type="dcterms:W3CDTF">2017-02-16T00:52:44Z</dcterms:created>
  <dcterms:modified xsi:type="dcterms:W3CDTF">2024-02-12T08:28:39Z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